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West Center\Workshops\2021 Webinar\UC Davis Aritourism\Session 4, Cash Flow\"/>
    </mc:Choice>
  </mc:AlternateContent>
  <xr:revisionPtr revIDLastSave="0" documentId="13_ncr:1_{5A371EB1-C344-4C8A-83AF-7758ECF81D45}" xr6:coauthVersionLast="46" xr6:coauthVersionMax="46" xr10:uidLastSave="{00000000-0000-0000-0000-000000000000}"/>
  <bookViews>
    <workbookView xWindow="-108" yWindow="-108" windowWidth="23256" windowHeight="13176" tabRatio="921" xr2:uid="{E502F62E-071D-46B9-B207-30FEDF55815D}"/>
  </bookViews>
  <sheets>
    <sheet name="Introduction" sheetId="30" r:id="rId1"/>
    <sheet name="Start" sheetId="19" r:id="rId2"/>
    <sheet name="Sheet1" sheetId="32" state="hidden" r:id="rId3"/>
    <sheet name="Expenses" sheetId="18" r:id="rId4"/>
    <sheet name="COGS" sheetId="13" r:id="rId5"/>
    <sheet name="COGS Worksheet" sheetId="33" r:id="rId6"/>
    <sheet name="OPEX" sheetId="12" r:id="rId7"/>
    <sheet name="Payroll" sheetId="4" r:id="rId8"/>
    <sheet name="Year 1" sheetId="1" r:id="rId9"/>
    <sheet name="Year 2" sheetId="10" r:id="rId10"/>
    <sheet name="Pricing" sheetId="29" r:id="rId11"/>
    <sheet name="Sales" sheetId="20" r:id="rId12"/>
    <sheet name="Financial Postion" sheetId="7" r:id="rId13"/>
    <sheet name="P&amp;L" sheetId="28" r:id="rId14"/>
    <sheet name="Notes" sheetId="25" r:id="rId15"/>
    <sheet name="Min Wage" sheetId="5" r:id="rId16"/>
  </sheets>
  <externalReferences>
    <externalReference r:id="rId17"/>
  </externalReferences>
  <definedNames>
    <definedName name="Annual_Interest_Rate">#REF!</definedName>
    <definedName name="Beg_Bal">#REF!</definedName>
    <definedName name="Buildings">'[1]1-StartingPoint'!$C$10</definedName>
    <definedName name="Category1_Annual_Sales">'[1]3a-SalesForecastYear1'!$O$19</definedName>
    <definedName name="Category1_SalesPrice">'[1]3a-SalesForecastYear1'!#REF!</definedName>
    <definedName name="Category2_Annual_Sales">'[1]3a-SalesForecastYear1'!$O$25</definedName>
    <definedName name="Category2_SalesPrice">'[1]3a-SalesForecastYear1'!#REF!</definedName>
    <definedName name="Category3_Annual_Sales">'[1]3a-SalesForecastYear1'!$O$31</definedName>
    <definedName name="Category3_SalesPrice">'[1]3a-SalesForecastYear1'!#REF!</definedName>
    <definedName name="Category4_Annual_Sales">'[1]3a-SalesForecastYear1'!$O$37</definedName>
    <definedName name="Category4_SalesPrice">'[1]3a-SalesForecastYear1'!#REF!</definedName>
    <definedName name="Category5_Annual_Sales">'[1]3a-SalesForecastYear1'!$O$43</definedName>
    <definedName name="Category5_SalesPrice">'[1]3a-SalesForecastYear1'!#REF!</definedName>
    <definedName name="Category6_Annual_Sales">'[1]3a-SalesForecastYear1'!$O$49</definedName>
    <definedName name="Category6_SalesPrice">'[1]3a-SalesForecastYear1'!#REF!</definedName>
    <definedName name="CCDebt">'[1]1-StartingPoint'!$D$39</definedName>
    <definedName name="COGS_Annual_Total">'[1]3a-SalesForecastYear1'!$O$54</definedName>
    <definedName name="COGS2" localSheetId="10">IF(Pricing!Values_Entered,Header_Row+Pricing!Number_of_Payments,Header_Row)</definedName>
    <definedName name="COGS2">IF(Values_Entered,Header_Row+Number_of_Payments,Header_Row)</definedName>
    <definedName name="CommLoan">'[1]1-StartingPoint'!$D$37</definedName>
    <definedName name="CommMortgage">'[1]1-StartingPoint'!$D$38</definedName>
    <definedName name="ContingencyCash">'[1]1-StartingPoint'!#REF!</definedName>
    <definedName name="Equipment">'[1]1-StartingPoint'!$C$12</definedName>
    <definedName name="Extra_Pay">#REF!</definedName>
    <definedName name="Furniture">'[1]1-StartingPoint'!$C$13</definedName>
    <definedName name="Info_Entered">#REF!</definedName>
    <definedName name="Int">#REF!</definedName>
    <definedName name="InterestRate_ShortTerm">#REF!</definedName>
    <definedName name="Inventory">'[1]1-StartingPoint'!$C$21</definedName>
    <definedName name="Land">'[1]1-StartingPoint'!$C$9</definedName>
    <definedName name="Last_Row" localSheetId="4">IF(COGS!Values_Entered,Header_Row+COGS!Number_of_Payments,Header_Row)</definedName>
    <definedName name="Last_Row" localSheetId="3">IF(Expenses!Values_Entered,Header_Row+Expenses!Number_of_Payments,Header_Row)</definedName>
    <definedName name="Last_Row" localSheetId="6">IF(OPEX!Values_Entered,Header_Row+OPEX!Number_of_Payments,Header_Row)</definedName>
    <definedName name="Last_Row" localSheetId="10">IF(Pricing!Values_Entered,Header_Row+Pricing!Number_of_Payments,Header_Row)</definedName>
    <definedName name="Last_Row" localSheetId="11">IF(Sales!Values_Entered,Header_Row+Sales!Number_of_Payments,Header_Row)</definedName>
    <definedName name="Last_Row" localSheetId="9">IF('Year 2'!Values_Entered,Header_Row+'Year 2'!Number_of_Payments,Header_Row)</definedName>
    <definedName name="Last_Row">IF(Values_Entered,Header_Row+Number_of_Payments,Header_Row)</definedName>
    <definedName name="LeaseImprovements">'[1]1-StartingPoint'!$C$11</definedName>
    <definedName name="Loan_Amount">#REF!</definedName>
    <definedName name="Loan_Term_Years">#REF!</definedName>
    <definedName name="LoanAmount_ShortTerm">#REF!</definedName>
    <definedName name="LoanTermYears_ShortTerm">#REF!</definedName>
    <definedName name="Margin_Annual_Total">'[1]3a-SalesForecastYear1'!$O$55</definedName>
    <definedName name="Monthly_Payment_LongTerm">#REF!</definedName>
    <definedName name="NetIncomeY1">'[1]7b-IncomeStatementYrs1-3'!$C$59</definedName>
    <definedName name="NetIncomeY2">'[1]7b-IncomeStatementYrs1-3'!$E$59</definedName>
    <definedName name="NetIncomeY3">'[1]7b-IncomeStatementYrs1-3'!$G$59</definedName>
    <definedName name="Number_of_Payments" localSheetId="4">MATCH(0.01,End_Bal,-1)+1</definedName>
    <definedName name="Number_of_Payments" localSheetId="3">MATCH(0.01,End_Bal,-1)+1</definedName>
    <definedName name="Number_of_Payments" localSheetId="6">MATCH(0.01,End_Bal,-1)+1</definedName>
    <definedName name="Number_of_Payments" localSheetId="10">MATCH(0.01,End_Bal,-1)+1</definedName>
    <definedName name="Number_of_Payments" localSheetId="11">MATCH(0.01,End_Bal,-1)+1</definedName>
    <definedName name="Number_of_Payments" localSheetId="9">MATCH(0.01,End_Bal,-1)+1</definedName>
    <definedName name="Number_of_Payments">MATCH(0.01,End_Bal,-1)+1</definedName>
    <definedName name="OtherBankDebt">'[1]1-StartingPoint'!$D$41</definedName>
    <definedName name="OtherFixedAssets">'[1]1-StartingPoint'!$C$15</definedName>
    <definedName name="OtherStartUp">'[1]1-StartingPoint'!$C$28</definedName>
    <definedName name="OutsideInvest">'[1]1-StartingPoint'!$D$35</definedName>
    <definedName name="OwnerEquity">'[1]1-StartingPoint'!$D$34</definedName>
    <definedName name="Pay_Num">#REF!</definedName>
    <definedName name="Payments_per_Year">#REF!</definedName>
    <definedName name="PricePerUnit_Annual_Total">'[1]3a-SalesForecastYear1'!#REF!</definedName>
    <definedName name="Princ">#REF!</definedName>
    <definedName name="_xlnm.Print_Area" localSheetId="4">COGS!$B$7:$D$19</definedName>
    <definedName name="_xlnm.Print_Area" localSheetId="3">Expenses!$B$2:$B$14</definedName>
    <definedName name="_xlnm.Print_Area" localSheetId="15">'Min Wage'!$B$2:$L$19</definedName>
    <definedName name="_xlnm.Print_Area" localSheetId="6">OPEX!$B$8:$E$23</definedName>
    <definedName name="_xlnm.Print_Area" localSheetId="7">Payroll!$B$2:$B$25</definedName>
    <definedName name="_xlnm.Print_Area" localSheetId="11">Sales!$B$6:$B$19</definedName>
    <definedName name="_xlnm.Print_Area" localSheetId="8">'Year 1'!$B$5:$S$26</definedName>
    <definedName name="_xlnm.Print_Area" localSheetId="9">'Year 2'!$B$5:$S$26</definedName>
    <definedName name="Projected_Yr2_COGS">'[1]3b-SalesForecastYrs1-3'!#REF!</definedName>
    <definedName name="Sales_Annual_Total">'[1]3a-SalesForecastYear1'!$O$53</definedName>
    <definedName name="SalesForecast_yr1">'[1]3b-SalesForecastYrs1-3'!#REF!</definedName>
    <definedName name="SalesForecast_yr2">'[1]3b-SalesForecastYrs1-3'!#REF!</definedName>
    <definedName name="SalesForecast_yr3">'[1]3b-SalesForecastYrs1-3'!#REF!</definedName>
    <definedName name="Sched_Pay">#REF!</definedName>
    <definedName name="Scheduled_Extra_Payments">#REF!</definedName>
    <definedName name="Scheduled_Monthly_Payment">#REF!</definedName>
    <definedName name="Total_Amount_Paid">#REF!</definedName>
    <definedName name="Total_Interest_Paid">#REF!</definedName>
    <definedName name="Total_Pay">#REF!</definedName>
    <definedName name="Total_Payments_LongTerm">#REF!</definedName>
    <definedName name="TotalOperatingCapital">'[1]1-StartingPoint'!$C$30</definedName>
    <definedName name="Unit1">'[1]3a-SalesForecastYear1'!$C$9</definedName>
    <definedName name="Unit1_Annual">'[1]3a-SalesForecastYear1'!$O$18</definedName>
    <definedName name="Unit2">'[1]3a-SalesForecastYear1'!$C$10</definedName>
    <definedName name="Unit2_Annual">'[1]3a-SalesForecastYear1'!$O$24</definedName>
    <definedName name="Unit3">'[1]3a-SalesForecastYear1'!$C$11</definedName>
    <definedName name="Unit3_Annual">'[1]3a-SalesForecastYear1'!$O$30</definedName>
    <definedName name="Unit4">'[1]3a-SalesForecastYear1'!$C$12</definedName>
    <definedName name="Unit4_Annual">'[1]3a-SalesForecastYear1'!$O$36</definedName>
    <definedName name="Unit5">'[1]3a-SalesForecastYear1'!$C$13</definedName>
    <definedName name="Unit5_Annual">'[1]3a-SalesForecastYear1'!$O$42</definedName>
    <definedName name="Unit6">'[1]3a-SalesForecastYear1'!$C$14</definedName>
    <definedName name="Unit6_Annual">'[1]3a-SalesForecastYear1'!$O$48</definedName>
    <definedName name="Units_Annual_Total">'[1]3a-SalesForecastYear1'!$O$52</definedName>
    <definedName name="Values_Entered" localSheetId="4">IF([0]!Loan_Amount*Interest_Rate*Loan_Years*Loan_Start&gt;0,1,0)</definedName>
    <definedName name="Values_Entered" localSheetId="3">IF([0]!Loan_Amount*Interest_Rate*Loan_Years*Loan_Start&gt;0,1,0)</definedName>
    <definedName name="Values_Entered" localSheetId="6">IF([0]!Loan_Amount*Interest_Rate*Loan_Years*Loan_Start&gt;0,1,0)</definedName>
    <definedName name="Values_Entered" localSheetId="10">IF([0]!Loan_Amount*Interest_Rate*Loan_Years*Loan_Start&gt;0,1,0)</definedName>
    <definedName name="Values_Entered" localSheetId="11">IF([0]!Loan_Amount*Interest_Rate*Loan_Years*Loan_Start&gt;0,1,0)</definedName>
    <definedName name="Values_Entered" localSheetId="9">IF([0]!Loan_Amount*Interest_Rate*Loan_Years*Loan_Start&gt;0,1,0)</definedName>
    <definedName name="Values_Entered">IF(Loan_Amount*Interest_Rate*Loan_Years*Loan_Start&gt;0,1,0)</definedName>
    <definedName name="VehicleLoan">'[1]1-StartingPoint'!$D$40</definedName>
    <definedName name="Vehicles">'[1]1-StartingPoint'!$C$14</definedName>
    <definedName name="Working_Capital">'[1]1-StartingPoint'!$C$29</definedName>
    <definedName name="Y1EndingCashBal">'[1]6a-CashFlowYear1'!$N$33</definedName>
    <definedName name="YearlyPayments_ShortTer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 i="7" l="1"/>
  <c r="I13" i="7" s="1"/>
  <c r="G13" i="7"/>
  <c r="E5" i="28"/>
  <c r="E4" i="28"/>
  <c r="E14" i="28"/>
  <c r="E15" i="28"/>
  <c r="E16" i="28"/>
  <c r="E17" i="28"/>
  <c r="E18" i="28"/>
  <c r="H18" i="28" s="1"/>
  <c r="E19" i="28"/>
  <c r="H19" i="28" s="1"/>
  <c r="E20" i="28"/>
  <c r="E21" i="28"/>
  <c r="E22" i="28"/>
  <c r="E23" i="28"/>
  <c r="E24" i="28"/>
  <c r="E25" i="28"/>
  <c r="E26" i="28"/>
  <c r="H26" i="28" s="1"/>
  <c r="E27" i="28"/>
  <c r="E28" i="28"/>
  <c r="E29" i="28"/>
  <c r="H29" i="28" s="1"/>
  <c r="E30" i="28"/>
  <c r="E31" i="28"/>
  <c r="E32" i="28"/>
  <c r="E33" i="28"/>
  <c r="H33" i="28" s="1"/>
  <c r="E34" i="28"/>
  <c r="H34" i="28" s="1"/>
  <c r="E35" i="28"/>
  <c r="H35" i="28" s="1"/>
  <c r="E36" i="28"/>
  <c r="E37" i="28"/>
  <c r="E38" i="28"/>
  <c r="E39" i="28"/>
  <c r="E40" i="28"/>
  <c r="E41" i="28"/>
  <c r="H41" i="28" s="1"/>
  <c r="E42" i="28"/>
  <c r="H42" i="28" s="1"/>
  <c r="E43" i="28"/>
  <c r="H43" i="28" s="1"/>
  <c r="E44" i="28"/>
  <c r="E45" i="28"/>
  <c r="E13" i="28"/>
  <c r="D46" i="28"/>
  <c r="D47" i="28"/>
  <c r="D48" i="28"/>
  <c r="C14" i="28"/>
  <c r="C15" i="28"/>
  <c r="C16" i="28"/>
  <c r="C17" i="28"/>
  <c r="C18" i="28"/>
  <c r="C19" i="28"/>
  <c r="C20" i="28"/>
  <c r="C21" i="28"/>
  <c r="C22" i="28"/>
  <c r="C23" i="28"/>
  <c r="C24" i="28"/>
  <c r="C25" i="28"/>
  <c r="C26" i="28"/>
  <c r="C27" i="28"/>
  <c r="C28" i="28"/>
  <c r="H28" i="28" s="1"/>
  <c r="C29" i="28"/>
  <c r="C30" i="28"/>
  <c r="H30" i="28" s="1"/>
  <c r="C31" i="28"/>
  <c r="H31" i="28" s="1"/>
  <c r="C32" i="28"/>
  <c r="C33" i="28"/>
  <c r="C34" i="28"/>
  <c r="C35" i="28"/>
  <c r="C36" i="28"/>
  <c r="C37" i="28"/>
  <c r="C38" i="28"/>
  <c r="C39" i="28"/>
  <c r="C40" i="28"/>
  <c r="C41" i="28"/>
  <c r="C42" i="28"/>
  <c r="C43" i="28"/>
  <c r="C44" i="28"/>
  <c r="C45" i="28"/>
  <c r="C49" i="28"/>
  <c r="C50" i="28"/>
  <c r="C51" i="28"/>
  <c r="C52" i="28"/>
  <c r="C53" i="28"/>
  <c r="H53" i="28" s="1"/>
  <c r="C54" i="28"/>
  <c r="H54" i="28" s="1"/>
  <c r="C55" i="28"/>
  <c r="H55" i="28" s="1"/>
  <c r="C56" i="28"/>
  <c r="H56" i="28" s="1"/>
  <c r="C57" i="28"/>
  <c r="H57" i="28" s="1"/>
  <c r="C58" i="28"/>
  <c r="C59" i="28"/>
  <c r="C60" i="28"/>
  <c r="C61" i="28"/>
  <c r="H61" i="28" s="1"/>
  <c r="C62" i="28"/>
  <c r="C63" i="28"/>
  <c r="H63" i="28" s="1"/>
  <c r="C64" i="28"/>
  <c r="H64" i="28" s="1"/>
  <c r="C65" i="28"/>
  <c r="H65" i="28" s="1"/>
  <c r="C66" i="28"/>
  <c r="H66" i="28" s="1"/>
  <c r="C67" i="28"/>
  <c r="C68" i="28"/>
  <c r="C69" i="28"/>
  <c r="H69" i="28" s="1"/>
  <c r="C70" i="28"/>
  <c r="C71" i="28"/>
  <c r="C72" i="28"/>
  <c r="H72" i="28" s="1"/>
  <c r="C73" i="28"/>
  <c r="C74" i="28"/>
  <c r="H74" i="28" s="1"/>
  <c r="C75" i="28"/>
  <c r="C76" i="28"/>
  <c r="C77" i="28"/>
  <c r="H77" i="28" s="1"/>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3" i="28"/>
  <c r="C46" i="28" s="1"/>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13" i="28"/>
  <c r="H12" i="28"/>
  <c r="H14" i="28"/>
  <c r="H15" i="28"/>
  <c r="H22" i="28"/>
  <c r="H49" i="28"/>
  <c r="H51" i="28"/>
  <c r="H52" i="28"/>
  <c r="H58" i="28"/>
  <c r="H59" i="28"/>
  <c r="H60" i="28"/>
  <c r="H62" i="28"/>
  <c r="H67" i="28"/>
  <c r="H68" i="28"/>
  <c r="H70" i="28"/>
  <c r="H71" i="28"/>
  <c r="H73" i="28"/>
  <c r="H75" i="28"/>
  <c r="H76" i="28"/>
  <c r="H78" i="28"/>
  <c r="H79" i="28"/>
  <c r="H80" i="28"/>
  <c r="H81" i="28"/>
  <c r="E21" i="7"/>
  <c r="I14" i="7"/>
  <c r="G14" i="7"/>
  <c r="E14" i="7"/>
  <c r="E9" i="12"/>
  <c r="E5" i="7"/>
  <c r="E4" i="7"/>
  <c r="H5" i="20"/>
  <c r="H4" i="20"/>
  <c r="K14" i="33"/>
  <c r="J14" i="33"/>
  <c r="K13" i="33"/>
  <c r="J13" i="33"/>
  <c r="K12" i="33"/>
  <c r="J12" i="33"/>
  <c r="K10" i="33"/>
  <c r="J10" i="33"/>
  <c r="I14" i="33"/>
  <c r="I13" i="33"/>
  <c r="I12" i="33"/>
  <c r="I10" i="33"/>
  <c r="J11" i="33"/>
  <c r="K11" i="33"/>
  <c r="I11" i="33"/>
  <c r="J9" i="33"/>
  <c r="K9" i="33"/>
  <c r="I9" i="33"/>
  <c r="G8" i="33"/>
  <c r="G5" i="33"/>
  <c r="G4" i="33"/>
  <c r="E2" i="33"/>
  <c r="F15" i="13"/>
  <c r="D35" i="25"/>
  <c r="D34" i="25"/>
  <c r="D33" i="25"/>
  <c r="D32" i="25"/>
  <c r="D31" i="25"/>
  <c r="D30" i="25"/>
  <c r="D29" i="25"/>
  <c r="D27" i="25"/>
  <c r="D25" i="25"/>
  <c r="D24" i="25"/>
  <c r="D23" i="25"/>
  <c r="D21" i="25"/>
  <c r="D20" i="25"/>
  <c r="D19" i="25"/>
  <c r="D18" i="25"/>
  <c r="D17" i="25"/>
  <c r="D16" i="25"/>
  <c r="D15" i="25"/>
  <c r="D14" i="25"/>
  <c r="D11" i="25"/>
  <c r="J5" i="12"/>
  <c r="J4" i="12"/>
  <c r="E10" i="12"/>
  <c r="H5" i="29"/>
  <c r="H4" i="29"/>
  <c r="C5" i="12"/>
  <c r="D5" i="13"/>
  <c r="H16" i="28"/>
  <c r="H17" i="28"/>
  <c r="H24" i="28"/>
  <c r="H25" i="28"/>
  <c r="H32" i="28"/>
  <c r="H38" i="28"/>
  <c r="H40" i="28"/>
  <c r="H45" i="28" l="1"/>
  <c r="H37" i="28"/>
  <c r="H44" i="28"/>
  <c r="H36" i="28"/>
  <c r="H20" i="28"/>
  <c r="I20" i="28" s="1"/>
  <c r="H27" i="28"/>
  <c r="I27" i="28" s="1"/>
  <c r="H39" i="28"/>
  <c r="I39" i="28" s="1"/>
  <c r="H21" i="28"/>
  <c r="I21" i="28" s="1"/>
  <c r="I8" i="33"/>
  <c r="D9" i="13" s="1"/>
  <c r="J8" i="33"/>
  <c r="D10" i="13" s="1"/>
  <c r="K8" i="33"/>
  <c r="D11" i="13" s="1"/>
  <c r="F11" i="13" s="1"/>
  <c r="I44" i="28"/>
  <c r="I25" i="28"/>
  <c r="I19" i="28"/>
  <c r="I30" i="28"/>
  <c r="I32" i="28"/>
  <c r="I14" i="28"/>
  <c r="I37" i="28"/>
  <c r="I41" i="28"/>
  <c r="I34" i="28"/>
  <c r="I43" i="28"/>
  <c r="I36" i="28"/>
  <c r="I29" i="28"/>
  <c r="I16" i="28"/>
  <c r="I45" i="28"/>
  <c r="I31" i="28"/>
  <c r="I24" i="28"/>
  <c r="I18" i="28"/>
  <c r="I38" i="28"/>
  <c r="I33" i="28"/>
  <c r="I26" i="28"/>
  <c r="I40" i="28"/>
  <c r="I35" i="28"/>
  <c r="I28" i="28"/>
  <c r="I15" i="28"/>
  <c r="I42" i="28"/>
  <c r="I22" i="28"/>
  <c r="I17" i="28"/>
  <c r="I10" i="20"/>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9" i="20"/>
  <c r="F14" i="13" l="1"/>
  <c r="F12" i="13"/>
  <c r="F10" i="13"/>
  <c r="F13" i="13"/>
  <c r="I8" i="20"/>
  <c r="E10" i="10" l="1"/>
  <c r="E11" i="10"/>
  <c r="E9" i="10"/>
  <c r="C10" i="10"/>
  <c r="C11" i="10"/>
  <c r="C9" i="10"/>
  <c r="E8" i="13" l="1"/>
  <c r="F20" i="7" l="1"/>
  <c r="D11" i="20" l="1"/>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9" i="20"/>
  <c r="E113" i="29" l="1"/>
  <c r="K113" i="29" s="1"/>
  <c r="B113" i="29"/>
  <c r="E112" i="29"/>
  <c r="K112" i="29" s="1"/>
  <c r="B112" i="29"/>
  <c r="E111" i="29"/>
  <c r="K111" i="29" s="1"/>
  <c r="B111" i="29"/>
  <c r="E110" i="29"/>
  <c r="K110" i="29" s="1"/>
  <c r="B110" i="29"/>
  <c r="E109" i="29"/>
  <c r="K109" i="29" s="1"/>
  <c r="B109" i="29"/>
  <c r="E108" i="29"/>
  <c r="K108" i="29" s="1"/>
  <c r="B108" i="29"/>
  <c r="E107" i="29"/>
  <c r="K107" i="29" s="1"/>
  <c r="B107" i="29"/>
  <c r="E106" i="29"/>
  <c r="K106" i="29" s="1"/>
  <c r="B106" i="29"/>
  <c r="E105" i="29"/>
  <c r="K105" i="29" s="1"/>
  <c r="B105" i="29"/>
  <c r="E104" i="29"/>
  <c r="K104" i="29" s="1"/>
  <c r="B104" i="29"/>
  <c r="E103" i="29"/>
  <c r="K103" i="29" s="1"/>
  <c r="B103" i="29"/>
  <c r="E102" i="29"/>
  <c r="K102" i="29" s="1"/>
  <c r="B102" i="29"/>
  <c r="E101" i="29"/>
  <c r="K101" i="29" s="1"/>
  <c r="B101" i="29"/>
  <c r="E100" i="29"/>
  <c r="K100" i="29" s="1"/>
  <c r="B100" i="29"/>
  <c r="E99" i="29"/>
  <c r="K99" i="29" s="1"/>
  <c r="B99" i="29"/>
  <c r="E98" i="29"/>
  <c r="K98" i="29" s="1"/>
  <c r="B98" i="29"/>
  <c r="E97" i="29"/>
  <c r="K97" i="29" s="1"/>
  <c r="B97" i="29"/>
  <c r="E96" i="29"/>
  <c r="K96" i="29" s="1"/>
  <c r="B96" i="29"/>
  <c r="E95" i="29"/>
  <c r="K95" i="29" s="1"/>
  <c r="B95" i="29"/>
  <c r="E94" i="29"/>
  <c r="K94" i="29" s="1"/>
  <c r="B94" i="29"/>
  <c r="E93" i="29"/>
  <c r="K93" i="29" s="1"/>
  <c r="B93" i="29"/>
  <c r="E92" i="29"/>
  <c r="K92" i="29" s="1"/>
  <c r="B92" i="29"/>
  <c r="E91" i="29"/>
  <c r="K91" i="29" s="1"/>
  <c r="B91" i="29"/>
  <c r="E90" i="29"/>
  <c r="K90" i="29" s="1"/>
  <c r="B90" i="29"/>
  <c r="E89" i="29"/>
  <c r="K89" i="29" s="1"/>
  <c r="B89" i="29"/>
  <c r="E88" i="29"/>
  <c r="K88" i="29" s="1"/>
  <c r="B88" i="29"/>
  <c r="E87" i="29"/>
  <c r="K87" i="29" s="1"/>
  <c r="B87" i="29"/>
  <c r="E86" i="29"/>
  <c r="K86" i="29" s="1"/>
  <c r="B86" i="29"/>
  <c r="E85" i="29"/>
  <c r="K85" i="29" s="1"/>
  <c r="B85" i="29"/>
  <c r="E84" i="29"/>
  <c r="K84" i="29" s="1"/>
  <c r="B84" i="29"/>
  <c r="E83" i="29"/>
  <c r="K83" i="29" s="1"/>
  <c r="B83" i="29"/>
  <c r="E82" i="29"/>
  <c r="K82" i="29" s="1"/>
  <c r="B82" i="29"/>
  <c r="E81" i="29"/>
  <c r="K81" i="29" s="1"/>
  <c r="B81" i="29"/>
  <c r="E80" i="29"/>
  <c r="K80" i="29" s="1"/>
  <c r="B80" i="29"/>
  <c r="E79" i="29"/>
  <c r="K79" i="29" s="1"/>
  <c r="B79" i="29"/>
  <c r="E78" i="29"/>
  <c r="K78" i="29" s="1"/>
  <c r="B78" i="29"/>
  <c r="E77" i="29"/>
  <c r="K77" i="29" s="1"/>
  <c r="B77" i="29"/>
  <c r="E76" i="29"/>
  <c r="K76" i="29" s="1"/>
  <c r="B76" i="29"/>
  <c r="E75" i="29"/>
  <c r="K75" i="29" s="1"/>
  <c r="B75" i="29"/>
  <c r="E74" i="29"/>
  <c r="K74" i="29" s="1"/>
  <c r="B74" i="29"/>
  <c r="E73" i="29"/>
  <c r="K73" i="29" s="1"/>
  <c r="B73" i="29"/>
  <c r="E72" i="29"/>
  <c r="K72" i="29" s="1"/>
  <c r="B72" i="29"/>
  <c r="E71" i="29"/>
  <c r="K71" i="29" s="1"/>
  <c r="B71" i="29"/>
  <c r="E70" i="29"/>
  <c r="K70" i="29" s="1"/>
  <c r="B70" i="29"/>
  <c r="E69" i="29"/>
  <c r="K69" i="29" s="1"/>
  <c r="B69" i="29"/>
  <c r="E68" i="29"/>
  <c r="K68" i="29" s="1"/>
  <c r="B68" i="29"/>
  <c r="E67" i="29"/>
  <c r="K67" i="29" s="1"/>
  <c r="B67" i="29"/>
  <c r="E66" i="29"/>
  <c r="K66" i="29" s="1"/>
  <c r="B66" i="29"/>
  <c r="E65" i="29"/>
  <c r="K65" i="29" s="1"/>
  <c r="B65" i="29"/>
  <c r="E64" i="29"/>
  <c r="K64" i="29" s="1"/>
  <c r="B64" i="29"/>
  <c r="E63" i="29"/>
  <c r="K63" i="29" s="1"/>
  <c r="B63" i="29"/>
  <c r="E62" i="29"/>
  <c r="K62" i="29" s="1"/>
  <c r="B62" i="29"/>
  <c r="E61" i="29"/>
  <c r="K61" i="29" s="1"/>
  <c r="B61" i="29"/>
  <c r="E60" i="29"/>
  <c r="K60" i="29" s="1"/>
  <c r="B60" i="29"/>
  <c r="E59" i="29"/>
  <c r="K59" i="29" s="1"/>
  <c r="B59" i="29"/>
  <c r="E58" i="29"/>
  <c r="K58" i="29" s="1"/>
  <c r="B58" i="29"/>
  <c r="E57" i="29"/>
  <c r="K57" i="29" s="1"/>
  <c r="B57" i="29"/>
  <c r="E56" i="29"/>
  <c r="K56" i="29" s="1"/>
  <c r="B56" i="29"/>
  <c r="E55" i="29"/>
  <c r="K55" i="29" s="1"/>
  <c r="B55" i="29"/>
  <c r="E54" i="29"/>
  <c r="K54" i="29" s="1"/>
  <c r="B54" i="29"/>
  <c r="E53" i="29"/>
  <c r="K53" i="29" s="1"/>
  <c r="B53" i="29"/>
  <c r="E52" i="29"/>
  <c r="K52" i="29" s="1"/>
  <c r="B52" i="29"/>
  <c r="E51" i="29"/>
  <c r="K51" i="29" s="1"/>
  <c r="B51" i="29"/>
  <c r="E50" i="29"/>
  <c r="K50" i="29" s="1"/>
  <c r="B50" i="29"/>
  <c r="E49" i="29"/>
  <c r="K49" i="29" s="1"/>
  <c r="B49" i="29"/>
  <c r="E48" i="29"/>
  <c r="K48" i="29" s="1"/>
  <c r="B48" i="29"/>
  <c r="E47" i="29"/>
  <c r="K47" i="29" s="1"/>
  <c r="B47" i="29"/>
  <c r="E46" i="29"/>
  <c r="K46" i="29" s="1"/>
  <c r="B46" i="29"/>
  <c r="E45" i="29"/>
  <c r="K45" i="29" s="1"/>
  <c r="B45" i="29"/>
  <c r="E44" i="29"/>
  <c r="K44" i="29" s="1"/>
  <c r="B44" i="29"/>
  <c r="E43" i="29"/>
  <c r="K43" i="29" s="1"/>
  <c r="B43" i="29"/>
  <c r="E42" i="29"/>
  <c r="K42" i="29" s="1"/>
  <c r="B42" i="29"/>
  <c r="E41" i="29"/>
  <c r="K41" i="29" s="1"/>
  <c r="B41" i="29"/>
  <c r="E40" i="29"/>
  <c r="K40" i="29" s="1"/>
  <c r="B40" i="29"/>
  <c r="E39" i="29"/>
  <c r="K39" i="29" s="1"/>
  <c r="B39" i="29"/>
  <c r="E38" i="29"/>
  <c r="K38" i="29" s="1"/>
  <c r="B38" i="29"/>
  <c r="E37" i="29"/>
  <c r="K37" i="29" s="1"/>
  <c r="B37" i="29"/>
  <c r="E36" i="29"/>
  <c r="K36" i="29" s="1"/>
  <c r="B36" i="29"/>
  <c r="E35" i="29"/>
  <c r="K35" i="29" s="1"/>
  <c r="B35" i="29"/>
  <c r="E34" i="29"/>
  <c r="K34" i="29" s="1"/>
  <c r="B34" i="29"/>
  <c r="E33" i="29"/>
  <c r="K33" i="29" s="1"/>
  <c r="B33" i="29"/>
  <c r="E32" i="29"/>
  <c r="K32" i="29" s="1"/>
  <c r="B32" i="29"/>
  <c r="E31" i="29"/>
  <c r="K31" i="29" s="1"/>
  <c r="B31" i="29"/>
  <c r="E30" i="29"/>
  <c r="K30" i="29" s="1"/>
  <c r="B30" i="29"/>
  <c r="E29" i="29"/>
  <c r="K29" i="29" s="1"/>
  <c r="B29" i="29"/>
  <c r="E28" i="29"/>
  <c r="K28" i="29" s="1"/>
  <c r="B28" i="29"/>
  <c r="E27" i="29"/>
  <c r="K27" i="29" s="1"/>
  <c r="B27" i="29"/>
  <c r="E26" i="29"/>
  <c r="K26" i="29" s="1"/>
  <c r="B26" i="29"/>
  <c r="E25" i="29"/>
  <c r="K25" i="29" s="1"/>
  <c r="B25" i="29"/>
  <c r="E24" i="29"/>
  <c r="K24" i="29" s="1"/>
  <c r="B24" i="29"/>
  <c r="E23" i="29"/>
  <c r="K23" i="29" s="1"/>
  <c r="B23" i="29"/>
  <c r="E22" i="29"/>
  <c r="K22" i="29" s="1"/>
  <c r="B22" i="29"/>
  <c r="E21" i="29"/>
  <c r="K21" i="29" s="1"/>
  <c r="B21" i="29"/>
  <c r="E20" i="29"/>
  <c r="K20" i="29" s="1"/>
  <c r="B20" i="29"/>
  <c r="E19" i="29"/>
  <c r="K19" i="29" s="1"/>
  <c r="B19" i="29"/>
  <c r="E18" i="29"/>
  <c r="K18" i="29" s="1"/>
  <c r="B18" i="29"/>
  <c r="E17" i="29"/>
  <c r="K17" i="29" s="1"/>
  <c r="B17" i="29"/>
  <c r="E16" i="29"/>
  <c r="K16" i="29" s="1"/>
  <c r="B16" i="29"/>
  <c r="E15" i="29"/>
  <c r="K15" i="29" s="1"/>
  <c r="B15" i="29"/>
  <c r="E14" i="29"/>
  <c r="K14" i="29" s="1"/>
  <c r="B14" i="29"/>
  <c r="B2" i="29"/>
  <c r="H13" i="20" l="1"/>
  <c r="M13" i="20" s="1"/>
  <c r="H17" i="20"/>
  <c r="M17" i="20" s="1"/>
  <c r="H11" i="20"/>
  <c r="M11" i="20" s="1"/>
  <c r="H25" i="20"/>
  <c r="M25" i="20" s="1"/>
  <c r="H29" i="20"/>
  <c r="M29" i="20" s="1"/>
  <c r="H33" i="20"/>
  <c r="M33" i="20" s="1"/>
  <c r="H37" i="20"/>
  <c r="M37" i="20" s="1"/>
  <c r="H77" i="20"/>
  <c r="M77" i="20" s="1"/>
  <c r="H21" i="20"/>
  <c r="M21" i="20" s="1"/>
  <c r="H18" i="20"/>
  <c r="M18" i="20" s="1"/>
  <c r="H22" i="20"/>
  <c r="M22" i="20" s="1"/>
  <c r="H34" i="20"/>
  <c r="M34" i="20" s="1"/>
  <c r="H38" i="20"/>
  <c r="M38" i="20" s="1"/>
  <c r="H42" i="20"/>
  <c r="M42" i="20" s="1"/>
  <c r="H43" i="20"/>
  <c r="M43" i="20" s="1"/>
  <c r="H47" i="20"/>
  <c r="M47" i="20" s="1"/>
  <c r="H51" i="20"/>
  <c r="M51" i="20" s="1"/>
  <c r="H55" i="20"/>
  <c r="M55" i="20" s="1"/>
  <c r="H59" i="20"/>
  <c r="M59" i="20" s="1"/>
  <c r="H63" i="20"/>
  <c r="M63" i="20" s="1"/>
  <c r="H67" i="20"/>
  <c r="M67" i="20" s="1"/>
  <c r="H71" i="20"/>
  <c r="M71" i="20" s="1"/>
  <c r="H75" i="20"/>
  <c r="M75" i="20" s="1"/>
  <c r="H79" i="20"/>
  <c r="M79" i="20" s="1"/>
  <c r="H83" i="20"/>
  <c r="M83" i="20" s="1"/>
  <c r="H87" i="20"/>
  <c r="M87" i="20" s="1"/>
  <c r="H91" i="20"/>
  <c r="M91" i="20" s="1"/>
  <c r="H95" i="20"/>
  <c r="M95" i="20" s="1"/>
  <c r="H99" i="20"/>
  <c r="M99" i="20" s="1"/>
  <c r="H103" i="20"/>
  <c r="M103" i="20" s="1"/>
  <c r="H107" i="20"/>
  <c r="M107" i="20" s="1"/>
  <c r="H19" i="20"/>
  <c r="M19" i="20" s="1"/>
  <c r="H44" i="20"/>
  <c r="M44" i="20" s="1"/>
  <c r="H48" i="20"/>
  <c r="M48" i="20" s="1"/>
  <c r="H60" i="20"/>
  <c r="M60" i="20" s="1"/>
  <c r="H64" i="20"/>
  <c r="M64" i="20" s="1"/>
  <c r="H72" i="20"/>
  <c r="M72" i="20" s="1"/>
  <c r="H76" i="20"/>
  <c r="M76" i="20" s="1"/>
  <c r="H84" i="20"/>
  <c r="M84" i="20" s="1"/>
  <c r="H88" i="20"/>
  <c r="M88" i="20" s="1"/>
  <c r="H100" i="20"/>
  <c r="M100" i="20" s="1"/>
  <c r="H104" i="20"/>
  <c r="M104" i="20" s="1"/>
  <c r="H108" i="20"/>
  <c r="M108" i="20" s="1"/>
  <c r="L22" i="29"/>
  <c r="L16" i="29"/>
  <c r="H15" i="20"/>
  <c r="M15" i="20" s="1"/>
  <c r="H27" i="20"/>
  <c r="M27" i="20" s="1"/>
  <c r="H35" i="20"/>
  <c r="M35" i="20" s="1"/>
  <c r="H39" i="20"/>
  <c r="M39" i="20" s="1"/>
  <c r="H45" i="20"/>
  <c r="M45" i="20" s="1"/>
  <c r="H49" i="20"/>
  <c r="M49" i="20" s="1"/>
  <c r="H53" i="20"/>
  <c r="M53" i="20" s="1"/>
  <c r="H57" i="20"/>
  <c r="M57" i="20" s="1"/>
  <c r="H61" i="20"/>
  <c r="M61" i="20" s="1"/>
  <c r="H65" i="20"/>
  <c r="M65" i="20" s="1"/>
  <c r="H69" i="20"/>
  <c r="M69" i="20" s="1"/>
  <c r="H73" i="20"/>
  <c r="M73" i="20" s="1"/>
  <c r="H81" i="20"/>
  <c r="M81" i="20" s="1"/>
  <c r="H85" i="20"/>
  <c r="M85" i="20" s="1"/>
  <c r="H89" i="20"/>
  <c r="M89" i="20" s="1"/>
  <c r="H93" i="20"/>
  <c r="M93" i="20" s="1"/>
  <c r="H97" i="20"/>
  <c r="M97" i="20" s="1"/>
  <c r="H101" i="20"/>
  <c r="M101" i="20" s="1"/>
  <c r="H105" i="20"/>
  <c r="M105" i="20" s="1"/>
  <c r="H23" i="20"/>
  <c r="M23" i="20" s="1"/>
  <c r="H31" i="20"/>
  <c r="M31" i="20" s="1"/>
  <c r="H41" i="20"/>
  <c r="M41" i="20" s="1"/>
  <c r="H14" i="20"/>
  <c r="M14" i="20" s="1"/>
  <c r="H20" i="20"/>
  <c r="M20" i="20" s="1"/>
  <c r="H24" i="20"/>
  <c r="M24" i="20" s="1"/>
  <c r="H26" i="20"/>
  <c r="M26" i="20" s="1"/>
  <c r="H28" i="20"/>
  <c r="M28" i="20" s="1"/>
  <c r="H30" i="20"/>
  <c r="M30" i="20" s="1"/>
  <c r="H32" i="20"/>
  <c r="M32" i="20" s="1"/>
  <c r="H36" i="20"/>
  <c r="M36" i="20" s="1"/>
  <c r="H40" i="20"/>
  <c r="M40" i="20" s="1"/>
  <c r="H46" i="20"/>
  <c r="M46" i="20" s="1"/>
  <c r="H50" i="20"/>
  <c r="M50" i="20" s="1"/>
  <c r="H52" i="20"/>
  <c r="M52" i="20" s="1"/>
  <c r="H54" i="20"/>
  <c r="M54" i="20" s="1"/>
  <c r="H56" i="20"/>
  <c r="M56" i="20" s="1"/>
  <c r="H58" i="20"/>
  <c r="M58" i="20" s="1"/>
  <c r="H62" i="20"/>
  <c r="M62" i="20" s="1"/>
  <c r="H66" i="20"/>
  <c r="M66" i="20" s="1"/>
  <c r="H68" i="20"/>
  <c r="M68" i="20" s="1"/>
  <c r="H70" i="20"/>
  <c r="M70" i="20" s="1"/>
  <c r="H74" i="20"/>
  <c r="M74" i="20" s="1"/>
  <c r="H78" i="20"/>
  <c r="M78" i="20" s="1"/>
  <c r="H80" i="20"/>
  <c r="M80" i="20" s="1"/>
  <c r="H82" i="20"/>
  <c r="M82" i="20" s="1"/>
  <c r="H86" i="20"/>
  <c r="M86" i="20" s="1"/>
  <c r="H90" i="20"/>
  <c r="M90" i="20" s="1"/>
  <c r="H92" i="20"/>
  <c r="M92" i="20" s="1"/>
  <c r="H94" i="20"/>
  <c r="M94" i="20" s="1"/>
  <c r="H96" i="20"/>
  <c r="M96" i="20" s="1"/>
  <c r="H98" i="20"/>
  <c r="M98" i="20" s="1"/>
  <c r="H102" i="20"/>
  <c r="M102" i="20" s="1"/>
  <c r="H106" i="20"/>
  <c r="M106" i="20" s="1"/>
  <c r="H82" i="29"/>
  <c r="I82" i="29" s="1"/>
  <c r="H34" i="29"/>
  <c r="I34" i="29" s="1"/>
  <c r="H18" i="29"/>
  <c r="I18" i="29" s="1"/>
  <c r="H106" i="29"/>
  <c r="I106" i="29" s="1"/>
  <c r="H110" i="29"/>
  <c r="I110" i="29" s="1"/>
  <c r="H113" i="29"/>
  <c r="I113" i="29" s="1"/>
  <c r="H89" i="29"/>
  <c r="I89" i="29" s="1"/>
  <c r="H69" i="29"/>
  <c r="I69" i="29" s="1"/>
  <c r="H65" i="29"/>
  <c r="I65" i="29" s="1"/>
  <c r="H38" i="29"/>
  <c r="I38" i="29" s="1"/>
  <c r="H30" i="29"/>
  <c r="I30" i="29" s="1"/>
  <c r="H21" i="29"/>
  <c r="I21" i="29" s="1"/>
  <c r="H25" i="29"/>
  <c r="I25" i="29" s="1"/>
  <c r="H29" i="29"/>
  <c r="I29" i="29" s="1"/>
  <c r="H33" i="29"/>
  <c r="I33" i="29" s="1"/>
  <c r="H37" i="29"/>
  <c r="I37" i="29" s="1"/>
  <c r="H41" i="29"/>
  <c r="I41" i="29" s="1"/>
  <c r="H45" i="29"/>
  <c r="I45" i="29" s="1"/>
  <c r="H57" i="29"/>
  <c r="I57" i="29" s="1"/>
  <c r="H59" i="29"/>
  <c r="I59" i="29" s="1"/>
  <c r="H61" i="29"/>
  <c r="I61" i="29" s="1"/>
  <c r="H73" i="29"/>
  <c r="I73" i="29" s="1"/>
  <c r="H79" i="29"/>
  <c r="I79" i="29" s="1"/>
  <c r="H85" i="29"/>
  <c r="I85" i="29" s="1"/>
  <c r="H97" i="29"/>
  <c r="I97" i="29" s="1"/>
  <c r="H101" i="29"/>
  <c r="I101" i="29" s="1"/>
  <c r="H104" i="29"/>
  <c r="I104" i="29" s="1"/>
  <c r="H100" i="29"/>
  <c r="I100" i="29" s="1"/>
  <c r="H96" i="29"/>
  <c r="I96" i="29" s="1"/>
  <c r="H88" i="29"/>
  <c r="I88" i="29" s="1"/>
  <c r="H72" i="29"/>
  <c r="I72" i="29" s="1"/>
  <c r="H68" i="29"/>
  <c r="I68" i="29" s="1"/>
  <c r="H64" i="29"/>
  <c r="I64" i="29" s="1"/>
  <c r="H56" i="29"/>
  <c r="I56" i="29" s="1"/>
  <c r="H52" i="29"/>
  <c r="I52" i="29" s="1"/>
  <c r="H48" i="29"/>
  <c r="I48" i="29" s="1"/>
  <c r="H40" i="29"/>
  <c r="I40" i="29" s="1"/>
  <c r="H36" i="29"/>
  <c r="I36" i="29" s="1"/>
  <c r="H32" i="29"/>
  <c r="I32" i="29" s="1"/>
  <c r="H28" i="29"/>
  <c r="I28" i="29" s="1"/>
  <c r="H20" i="29"/>
  <c r="I20" i="29" s="1"/>
  <c r="H44" i="29"/>
  <c r="I44" i="29" s="1"/>
  <c r="H107" i="29"/>
  <c r="I107" i="29" s="1"/>
  <c r="H111" i="29"/>
  <c r="I111" i="29" s="1"/>
  <c r="H103" i="29"/>
  <c r="I103" i="29" s="1"/>
  <c r="H99" i="29"/>
  <c r="I99" i="29" s="1"/>
  <c r="H95" i="29"/>
  <c r="I95" i="29" s="1"/>
  <c r="H91" i="29"/>
  <c r="I91" i="29" s="1"/>
  <c r="H87" i="29"/>
  <c r="I87" i="29" s="1"/>
  <c r="H83" i="29"/>
  <c r="I83" i="29" s="1"/>
  <c r="H75" i="29"/>
  <c r="I75" i="29" s="1"/>
  <c r="H71" i="29"/>
  <c r="I71" i="29" s="1"/>
  <c r="H67" i="29"/>
  <c r="I67" i="29" s="1"/>
  <c r="H63" i="29"/>
  <c r="I63" i="29" s="1"/>
  <c r="H55" i="29"/>
  <c r="I55" i="29" s="1"/>
  <c r="H51" i="29"/>
  <c r="I51" i="29" s="1"/>
  <c r="H39" i="29"/>
  <c r="I39" i="29" s="1"/>
  <c r="H35" i="29"/>
  <c r="I35" i="29" s="1"/>
  <c r="H31" i="29"/>
  <c r="I31" i="29" s="1"/>
  <c r="H23" i="29"/>
  <c r="I23" i="29" s="1"/>
  <c r="H19" i="29"/>
  <c r="I19" i="29" s="1"/>
  <c r="H46" i="29"/>
  <c r="I46" i="29" s="1"/>
  <c r="H50" i="29"/>
  <c r="I50" i="29" s="1"/>
  <c r="H54" i="29"/>
  <c r="I54" i="29" s="1"/>
  <c r="H58" i="29"/>
  <c r="I58" i="29" s="1"/>
  <c r="H62" i="29"/>
  <c r="I62" i="29" s="1"/>
  <c r="H66" i="29"/>
  <c r="I66" i="29" s="1"/>
  <c r="H70" i="29"/>
  <c r="I70" i="29" s="1"/>
  <c r="H74" i="29"/>
  <c r="I74" i="29" s="1"/>
  <c r="H78" i="29"/>
  <c r="I78" i="29" s="1"/>
  <c r="H86" i="29"/>
  <c r="I86" i="29" s="1"/>
  <c r="H90" i="29"/>
  <c r="I90" i="29" s="1"/>
  <c r="H94" i="29"/>
  <c r="I94" i="29" s="1"/>
  <c r="H98" i="29"/>
  <c r="I98" i="29" s="1"/>
  <c r="H102" i="29"/>
  <c r="I102" i="29" s="1"/>
  <c r="H109" i="29"/>
  <c r="I109" i="29" s="1"/>
  <c r="E13" i="29"/>
  <c r="H93" i="29"/>
  <c r="I93" i="29" s="1"/>
  <c r="H80" i="29"/>
  <c r="I80" i="29" s="1"/>
  <c r="H14" i="29"/>
  <c r="I14" i="29" s="1"/>
  <c r="H43" i="29"/>
  <c r="I43" i="29" s="1"/>
  <c r="H77" i="29"/>
  <c r="I77" i="29" s="1"/>
  <c r="H108" i="29"/>
  <c r="I108" i="29" s="1"/>
  <c r="H92" i="29"/>
  <c r="I92" i="29" s="1"/>
  <c r="H81" i="29"/>
  <c r="I81" i="29" s="1"/>
  <c r="H76" i="29"/>
  <c r="I76" i="29" s="1"/>
  <c r="H60" i="29"/>
  <c r="I60" i="29" s="1"/>
  <c r="H49" i="29"/>
  <c r="I49" i="29" s="1"/>
  <c r="H24" i="29"/>
  <c r="I24" i="29" s="1"/>
  <c r="H16" i="29"/>
  <c r="I16" i="29" s="1"/>
  <c r="H17" i="29"/>
  <c r="I17" i="29" s="1"/>
  <c r="H112" i="29"/>
  <c r="I112" i="29" s="1"/>
  <c r="H53" i="29"/>
  <c r="I53" i="29" s="1"/>
  <c r="H42" i="29"/>
  <c r="I42" i="29" s="1"/>
  <c r="H27" i="29"/>
  <c r="I27" i="29" s="1"/>
  <c r="H105" i="29"/>
  <c r="I105" i="29" s="1"/>
  <c r="H84" i="29"/>
  <c r="I84" i="29" s="1"/>
  <c r="H26" i="29"/>
  <c r="I26" i="29" s="1"/>
  <c r="H22" i="29"/>
  <c r="I22" i="29" s="1"/>
  <c r="H47" i="29"/>
  <c r="I47" i="29" s="1"/>
  <c r="D15" i="18"/>
  <c r="D12" i="18"/>
  <c r="J87" i="20" l="1"/>
  <c r="L18" i="29"/>
  <c r="M18" i="29" s="1"/>
  <c r="J72" i="20"/>
  <c r="J77" i="20"/>
  <c r="J63" i="20"/>
  <c r="J64" i="20"/>
  <c r="J18" i="20"/>
  <c r="J55" i="20"/>
  <c r="J33" i="20"/>
  <c r="J71" i="20"/>
  <c r="J48" i="20"/>
  <c r="J42" i="20"/>
  <c r="J104" i="20"/>
  <c r="J76" i="20"/>
  <c r="J25" i="20"/>
  <c r="J99" i="20"/>
  <c r="J67" i="20"/>
  <c r="J38" i="20"/>
  <c r="J47" i="20"/>
  <c r="J100" i="20"/>
  <c r="J21" i="20"/>
  <c r="J95" i="20"/>
  <c r="J51" i="20"/>
  <c r="J34" i="20"/>
  <c r="J88" i="20"/>
  <c r="J19" i="20"/>
  <c r="J83" i="20"/>
  <c r="J79" i="20"/>
  <c r="J103" i="20"/>
  <c r="J29" i="20"/>
  <c r="J59" i="20"/>
  <c r="J44" i="20"/>
  <c r="J108" i="20"/>
  <c r="J84" i="20"/>
  <c r="H16" i="20"/>
  <c r="M16" i="20" s="1"/>
  <c r="J75" i="20"/>
  <c r="J37" i="20"/>
  <c r="H12" i="20"/>
  <c r="M12" i="20" s="1"/>
  <c r="H9" i="20"/>
  <c r="M9" i="20" s="1"/>
  <c r="J107" i="20"/>
  <c r="J91" i="20"/>
  <c r="J22" i="20"/>
  <c r="J60" i="20"/>
  <c r="J43" i="20"/>
  <c r="H10" i="20"/>
  <c r="J17" i="20"/>
  <c r="J11" i="20"/>
  <c r="J13" i="20"/>
  <c r="L41" i="29"/>
  <c r="M41" i="29" s="1"/>
  <c r="L19" i="29"/>
  <c r="M19" i="29" s="1"/>
  <c r="L20" i="29"/>
  <c r="M20" i="29" s="1"/>
  <c r="L67" i="29"/>
  <c r="M67" i="29" s="1"/>
  <c r="L79" i="29"/>
  <c r="M79" i="29" s="1"/>
  <c r="L57" i="29"/>
  <c r="M57" i="29" s="1"/>
  <c r="L91" i="29"/>
  <c r="M91" i="29" s="1"/>
  <c r="L61" i="29"/>
  <c r="M61" i="29" s="1"/>
  <c r="L73" i="29"/>
  <c r="M73" i="29" s="1"/>
  <c r="L110" i="29"/>
  <c r="M110" i="29" s="1"/>
  <c r="L74" i="29"/>
  <c r="M74" i="29" s="1"/>
  <c r="L21" i="29"/>
  <c r="M21" i="29" s="1"/>
  <c r="L15" i="29"/>
  <c r="L17" i="29"/>
  <c r="M17" i="29" s="1"/>
  <c r="L14" i="29"/>
  <c r="L66" i="29"/>
  <c r="M66" i="29" s="1"/>
  <c r="L37" i="29"/>
  <c r="M37" i="29" s="1"/>
  <c r="L78" i="29"/>
  <c r="M78" i="29" s="1"/>
  <c r="L99" i="29"/>
  <c r="M99" i="29" s="1"/>
  <c r="L29" i="29"/>
  <c r="M29" i="29" s="1"/>
  <c r="L28" i="29"/>
  <c r="M28" i="29" s="1"/>
  <c r="L63" i="29"/>
  <c r="M63" i="29" s="1"/>
  <c r="L44" i="29"/>
  <c r="M44" i="29" s="1"/>
  <c r="L62" i="29"/>
  <c r="M62" i="29" s="1"/>
  <c r="L106" i="29"/>
  <c r="M106" i="29" s="1"/>
  <c r="L75" i="29"/>
  <c r="M75" i="29" s="1"/>
  <c r="L31" i="29"/>
  <c r="M31" i="29" s="1"/>
  <c r="L87" i="29"/>
  <c r="M87" i="29" s="1"/>
  <c r="L111" i="29"/>
  <c r="M111" i="29" s="1"/>
  <c r="L55" i="29"/>
  <c r="M55" i="29" s="1"/>
  <c r="L98" i="29"/>
  <c r="M98" i="29" s="1"/>
  <c r="L59" i="29"/>
  <c r="M59" i="29" s="1"/>
  <c r="L33" i="29"/>
  <c r="M33" i="29" s="1"/>
  <c r="L71" i="29"/>
  <c r="M71" i="29" s="1"/>
  <c r="L83" i="29"/>
  <c r="M83" i="29" s="1"/>
  <c r="L94" i="29"/>
  <c r="M94" i="29" s="1"/>
  <c r="L46" i="29"/>
  <c r="M46" i="29" s="1"/>
  <c r="L90" i="29"/>
  <c r="M90" i="29" s="1"/>
  <c r="L54" i="29"/>
  <c r="M54" i="29" s="1"/>
  <c r="L95" i="29"/>
  <c r="M95" i="29" s="1"/>
  <c r="L103" i="29"/>
  <c r="M103" i="29" s="1"/>
  <c r="L45" i="29"/>
  <c r="M45" i="29" s="1"/>
  <c r="L70" i="29"/>
  <c r="M70" i="29" s="1"/>
  <c r="L32" i="29"/>
  <c r="M32" i="29" s="1"/>
  <c r="L58" i="29"/>
  <c r="M58" i="29" s="1"/>
  <c r="L36" i="29"/>
  <c r="M36" i="29" s="1"/>
  <c r="L25" i="29"/>
  <c r="M25" i="29" s="1"/>
  <c r="L86" i="29"/>
  <c r="M86" i="29" s="1"/>
  <c r="L97" i="29"/>
  <c r="M97" i="29" s="1"/>
  <c r="L50" i="29"/>
  <c r="M50" i="29" s="1"/>
  <c r="L51" i="29"/>
  <c r="M51" i="29" s="1"/>
  <c r="L85" i="29"/>
  <c r="M85" i="29" s="1"/>
  <c r="L101" i="29"/>
  <c r="M101" i="29" s="1"/>
  <c r="L35" i="29"/>
  <c r="M35" i="29" s="1"/>
  <c r="L102" i="29"/>
  <c r="M102" i="29" s="1"/>
  <c r="L107" i="29"/>
  <c r="M107" i="29" s="1"/>
  <c r="L40" i="29"/>
  <c r="M40" i="29" s="1"/>
  <c r="L89" i="29"/>
  <c r="M89" i="29" s="1"/>
  <c r="L43" i="29"/>
  <c r="M43" i="29" s="1"/>
  <c r="L96" i="29"/>
  <c r="M96" i="29" s="1"/>
  <c r="L82" i="29"/>
  <c r="M82" i="29" s="1"/>
  <c r="L56" i="29"/>
  <c r="M56" i="29" s="1"/>
  <c r="L38" i="29"/>
  <c r="M38" i="29" s="1"/>
  <c r="L81" i="29"/>
  <c r="M81" i="29" s="1"/>
  <c r="L39" i="29"/>
  <c r="M39" i="29" s="1"/>
  <c r="L108" i="29"/>
  <c r="M108" i="29" s="1"/>
  <c r="L68" i="29"/>
  <c r="M68" i="29" s="1"/>
  <c r="L52" i="29"/>
  <c r="M52" i="29" s="1"/>
  <c r="L34" i="29"/>
  <c r="M34" i="29" s="1"/>
  <c r="L105" i="29"/>
  <c r="M105" i="29" s="1"/>
  <c r="L77" i="29"/>
  <c r="M77" i="29" s="1"/>
  <c r="L49" i="29"/>
  <c r="M49" i="29" s="1"/>
  <c r="L27" i="29"/>
  <c r="M27" i="29" s="1"/>
  <c r="L104" i="29"/>
  <c r="M104" i="29" s="1"/>
  <c r="L88" i="29"/>
  <c r="M88" i="29" s="1"/>
  <c r="L80" i="29"/>
  <c r="M80" i="29" s="1"/>
  <c r="L64" i="29"/>
  <c r="M64" i="29" s="1"/>
  <c r="L48" i="29"/>
  <c r="M48" i="29" s="1"/>
  <c r="L30" i="29"/>
  <c r="M30" i="29" s="1"/>
  <c r="L113" i="29"/>
  <c r="M113" i="29" s="1"/>
  <c r="L65" i="29"/>
  <c r="M65" i="29" s="1"/>
  <c r="L112" i="29"/>
  <c r="M112" i="29" s="1"/>
  <c r="L72" i="29"/>
  <c r="M72" i="29" s="1"/>
  <c r="L24" i="29"/>
  <c r="M24" i="29" s="1"/>
  <c r="L109" i="29"/>
  <c r="M109" i="29" s="1"/>
  <c r="L53" i="29"/>
  <c r="M53" i="29" s="1"/>
  <c r="L92" i="29"/>
  <c r="M92" i="29" s="1"/>
  <c r="M22" i="29"/>
  <c r="L93" i="29"/>
  <c r="M93" i="29" s="1"/>
  <c r="L69" i="29"/>
  <c r="M69" i="29" s="1"/>
  <c r="L47" i="29"/>
  <c r="M47" i="29" s="1"/>
  <c r="L23" i="29"/>
  <c r="M23" i="29" s="1"/>
  <c r="L100" i="29"/>
  <c r="M100" i="29" s="1"/>
  <c r="L84" i="29"/>
  <c r="M84" i="29" s="1"/>
  <c r="L76" i="29"/>
  <c r="M76" i="29" s="1"/>
  <c r="L60" i="29"/>
  <c r="M60" i="29" s="1"/>
  <c r="L42" i="29"/>
  <c r="M42" i="29" s="1"/>
  <c r="L26" i="29"/>
  <c r="M26" i="29" s="1"/>
  <c r="M16" i="29"/>
  <c r="F9" i="13"/>
  <c r="M14" i="29" l="1"/>
  <c r="J16" i="20"/>
  <c r="J12" i="20"/>
  <c r="J10" i="20"/>
  <c r="J9" i="20"/>
  <c r="J32" i="20"/>
  <c r="J101" i="20"/>
  <c r="J53" i="20"/>
  <c r="J94" i="20"/>
  <c r="J52" i="20"/>
  <c r="J49" i="20"/>
  <c r="J62" i="20"/>
  <c r="J58" i="20"/>
  <c r="J65" i="20"/>
  <c r="J102" i="20"/>
  <c r="J105" i="20"/>
  <c r="J80" i="20"/>
  <c r="J85" i="20"/>
  <c r="J82" i="20"/>
  <c r="J36" i="20"/>
  <c r="J92" i="20"/>
  <c r="J39" i="20"/>
  <c r="J74" i="20"/>
  <c r="J41" i="20"/>
  <c r="J106" i="20"/>
  <c r="J69" i="20"/>
  <c r="J70" i="20"/>
  <c r="J14" i="20"/>
  <c r="J40" i="20"/>
  <c r="J20" i="20"/>
  <c r="J73" i="20"/>
  <c r="J89" i="20"/>
  <c r="J28" i="20"/>
  <c r="J57" i="20"/>
  <c r="J15" i="20"/>
  <c r="J26" i="20"/>
  <c r="J66" i="20"/>
  <c r="J46" i="20"/>
  <c r="J23" i="20"/>
  <c r="J56" i="20"/>
  <c r="J45" i="20"/>
  <c r="J96" i="20"/>
  <c r="J78" i="20"/>
  <c r="J93" i="20"/>
  <c r="J90" i="20"/>
  <c r="J68" i="20"/>
  <c r="J24" i="20"/>
  <c r="J81" i="20"/>
  <c r="J54" i="20"/>
  <c r="J98" i="20"/>
  <c r="J61" i="20"/>
  <c r="J27" i="20"/>
  <c r="J35" i="20"/>
  <c r="J50" i="20"/>
  <c r="J86" i="20"/>
  <c r="J31" i="20"/>
  <c r="J30" i="20"/>
  <c r="J97" i="20"/>
  <c r="B88" i="20"/>
  <c r="B89" i="20"/>
  <c r="B90" i="20"/>
  <c r="B91" i="20"/>
  <c r="B92" i="20"/>
  <c r="B93" i="20"/>
  <c r="B94" i="20"/>
  <c r="B95" i="20"/>
  <c r="B96" i="20"/>
  <c r="B97" i="20"/>
  <c r="B98" i="20"/>
  <c r="B99" i="20"/>
  <c r="B100" i="20"/>
  <c r="B101" i="20"/>
  <c r="B102" i="20"/>
  <c r="B103" i="20"/>
  <c r="B104" i="20"/>
  <c r="B105" i="20"/>
  <c r="B106" i="20"/>
  <c r="B107" i="20"/>
  <c r="B108" i="20"/>
  <c r="E90" i="20"/>
  <c r="E91" i="20"/>
  <c r="E92" i="20"/>
  <c r="E93" i="20"/>
  <c r="E94" i="20"/>
  <c r="E95" i="20"/>
  <c r="E96" i="20"/>
  <c r="E97" i="20"/>
  <c r="E98" i="20"/>
  <c r="E99" i="20"/>
  <c r="E100" i="20"/>
  <c r="E101" i="20"/>
  <c r="E102" i="20"/>
  <c r="E103" i="20"/>
  <c r="E104" i="20"/>
  <c r="E105" i="20"/>
  <c r="E106" i="20"/>
  <c r="E107" i="20"/>
  <c r="E108"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 i="20"/>
  <c r="C4" i="12"/>
  <c r="D4" i="13"/>
  <c r="B2" i="28"/>
  <c r="H13" i="28" l="1"/>
  <c r="I13" i="28" s="1"/>
  <c r="J8" i="20"/>
  <c r="H8" i="20" s="1"/>
  <c r="E8" i="20"/>
  <c r="B2" i="20"/>
  <c r="G5" i="10"/>
  <c r="G5" i="1"/>
  <c r="B2" i="7" s="1"/>
  <c r="B2" i="12"/>
  <c r="B2" i="13"/>
  <c r="F31" i="20"/>
  <c r="N31" i="20" s="1"/>
  <c r="F37" i="20"/>
  <c r="N37" i="20" s="1"/>
  <c r="F53" i="20"/>
  <c r="N53" i="20" s="1"/>
  <c r="F59" i="20"/>
  <c r="N59" i="20" s="1"/>
  <c r="F64" i="20"/>
  <c r="N64" i="20" s="1"/>
  <c r="F15" i="20"/>
  <c r="N15" i="20" s="1"/>
  <c r="F23" i="20"/>
  <c r="N23" i="20" s="1"/>
  <c r="F41" i="20"/>
  <c r="N41" i="20" s="1"/>
  <c r="F43" i="20"/>
  <c r="N43" i="20" s="1"/>
  <c r="F45" i="20"/>
  <c r="N45" i="20" s="1"/>
  <c r="F55" i="20"/>
  <c r="N55" i="20" s="1"/>
  <c r="F61" i="20"/>
  <c r="N61" i="20" s="1"/>
  <c r="F63" i="20"/>
  <c r="N63" i="20" s="1"/>
  <c r="F77" i="20"/>
  <c r="N77" i="20" s="1"/>
  <c r="F79" i="20"/>
  <c r="N79" i="20" s="1"/>
  <c r="F83" i="20"/>
  <c r="N83" i="20" s="1"/>
  <c r="F85" i="20"/>
  <c r="N85" i="20" s="1"/>
  <c r="F89" i="20"/>
  <c r="N89" i="20" s="1"/>
  <c r="F88" i="13"/>
  <c r="F89" i="13"/>
  <c r="F90" i="13"/>
  <c r="F91" i="13"/>
  <c r="F92" i="13"/>
  <c r="F93" i="13"/>
  <c r="F94" i="13"/>
  <c r="F95" i="13"/>
  <c r="F96" i="13"/>
  <c r="F97" i="13"/>
  <c r="F98" i="13"/>
  <c r="F99" i="13"/>
  <c r="F100" i="13"/>
  <c r="F101" i="13"/>
  <c r="F102" i="13"/>
  <c r="F103" i="13"/>
  <c r="F104" i="13"/>
  <c r="F105" i="13"/>
  <c r="F106" i="13"/>
  <c r="F107" i="13"/>
  <c r="F108" i="13"/>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9" i="20"/>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C13" i="10"/>
  <c r="F18" i="10" s="1"/>
  <c r="F10" i="10"/>
  <c r="G10" i="10" s="1"/>
  <c r="H10" i="10" s="1"/>
  <c r="I10" i="10" s="1"/>
  <c r="J10" i="10" s="1"/>
  <c r="K10" i="10" s="1"/>
  <c r="L10" i="10" s="1"/>
  <c r="M10" i="10" s="1"/>
  <c r="N10" i="10" s="1"/>
  <c r="O10" i="10" s="1"/>
  <c r="P10" i="10" s="1"/>
  <c r="Q10" i="10" s="1"/>
  <c r="R10" i="10" s="1"/>
  <c r="F11" i="10"/>
  <c r="G11" i="10" s="1"/>
  <c r="H11" i="10" s="1"/>
  <c r="I11" i="10" s="1"/>
  <c r="J11" i="10" s="1"/>
  <c r="K11" i="10" s="1"/>
  <c r="L11" i="10" s="1"/>
  <c r="M11" i="10" s="1"/>
  <c r="N11" i="10" s="1"/>
  <c r="O11" i="10" s="1"/>
  <c r="P11" i="10" s="1"/>
  <c r="Q11" i="10" s="1"/>
  <c r="R11" i="10" s="1"/>
  <c r="F12" i="10"/>
  <c r="F9" i="1"/>
  <c r="G9" i="1" s="1"/>
  <c r="F10" i="1"/>
  <c r="G10" i="1" s="1"/>
  <c r="H10" i="1" s="1"/>
  <c r="I10" i="1" s="1"/>
  <c r="J10" i="1" s="1"/>
  <c r="K10" i="1" s="1"/>
  <c r="L10" i="1" s="1"/>
  <c r="M10" i="1" s="1"/>
  <c r="N10" i="1" s="1"/>
  <c r="O10" i="1" s="1"/>
  <c r="P10" i="1" s="1"/>
  <c r="Q10" i="1" s="1"/>
  <c r="R10" i="1" s="1"/>
  <c r="F11" i="1"/>
  <c r="F12" i="1"/>
  <c r="C13" i="1"/>
  <c r="D5" i="10"/>
  <c r="F109" i="13"/>
  <c r="G12" i="10"/>
  <c r="H12" i="10"/>
  <c r="I12" i="10"/>
  <c r="J12" i="10"/>
  <c r="K12" i="10"/>
  <c r="L12" i="10"/>
  <c r="M12" i="10"/>
  <c r="N12" i="10"/>
  <c r="O12" i="10"/>
  <c r="P12" i="10"/>
  <c r="Q12" i="10"/>
  <c r="R12" i="10"/>
  <c r="S12" i="10"/>
  <c r="D24" i="10"/>
  <c r="D13" i="10"/>
  <c r="L13" i="5"/>
  <c r="K13" i="5"/>
  <c r="J13" i="5"/>
  <c r="F13" i="5"/>
  <c r="E13" i="5"/>
  <c r="D13" i="5"/>
  <c r="L12" i="5"/>
  <c r="K12" i="5"/>
  <c r="J12" i="5"/>
  <c r="F12" i="5"/>
  <c r="E12" i="5"/>
  <c r="L11" i="5"/>
  <c r="K11" i="5"/>
  <c r="J11" i="5"/>
  <c r="F11" i="5"/>
  <c r="E11" i="5"/>
  <c r="L10" i="5"/>
  <c r="K10" i="5"/>
  <c r="J10" i="5"/>
  <c r="F10" i="5"/>
  <c r="E10" i="5"/>
  <c r="L9" i="5"/>
  <c r="K9" i="5"/>
  <c r="J9" i="5"/>
  <c r="F9" i="5"/>
  <c r="E9" i="5"/>
  <c r="L8" i="5"/>
  <c r="K8" i="5"/>
  <c r="J8" i="5"/>
  <c r="F8" i="5"/>
  <c r="E8" i="5"/>
  <c r="L7" i="5"/>
  <c r="K7" i="5"/>
  <c r="J7" i="5"/>
  <c r="F7" i="5"/>
  <c r="E7" i="5"/>
  <c r="L6" i="5"/>
  <c r="K6" i="5"/>
  <c r="F6" i="5"/>
  <c r="E6" i="5"/>
  <c r="D24" i="1"/>
  <c r="E13" i="1"/>
  <c r="D13" i="1"/>
  <c r="E7" i="28" l="1"/>
  <c r="G8" i="7"/>
  <c r="F19" i="1"/>
  <c r="G19" i="1" s="1"/>
  <c r="H19" i="1" s="1"/>
  <c r="I19" i="1" s="1"/>
  <c r="J19" i="1" s="1"/>
  <c r="K19" i="1" s="1"/>
  <c r="L19" i="1" s="1"/>
  <c r="M19" i="1" s="1"/>
  <c r="N19" i="1" s="1"/>
  <c r="O19" i="1" s="1"/>
  <c r="P19" i="1" s="1"/>
  <c r="Q19" i="1" s="1"/>
  <c r="R19" i="1" s="1"/>
  <c r="F18" i="1"/>
  <c r="G18" i="1" s="1"/>
  <c r="F16" i="1"/>
  <c r="F23" i="1"/>
  <c r="G23" i="1" s="1"/>
  <c r="H23" i="1" s="1"/>
  <c r="I23" i="1" s="1"/>
  <c r="J23" i="1" s="1"/>
  <c r="K23" i="1" s="1"/>
  <c r="L23" i="1" s="1"/>
  <c r="M23" i="1" s="1"/>
  <c r="N23" i="1" s="1"/>
  <c r="O23" i="1" s="1"/>
  <c r="P23" i="1" s="1"/>
  <c r="Q23" i="1" s="1"/>
  <c r="R23" i="1" s="1"/>
  <c r="S10" i="1"/>
  <c r="F20" i="1"/>
  <c r="G20" i="1" s="1"/>
  <c r="H20" i="1" s="1"/>
  <c r="I20" i="1" s="1"/>
  <c r="J20" i="1" s="1"/>
  <c r="K20" i="1" s="1"/>
  <c r="L20" i="1" s="1"/>
  <c r="M20" i="1" s="1"/>
  <c r="N20" i="1" s="1"/>
  <c r="O20" i="1" s="1"/>
  <c r="P20" i="1" s="1"/>
  <c r="Q20" i="1" s="1"/>
  <c r="R20" i="1" s="1"/>
  <c r="F13" i="1"/>
  <c r="G18" i="10"/>
  <c r="F19" i="10"/>
  <c r="G19" i="10" s="1"/>
  <c r="S11" i="10"/>
  <c r="S10" i="10"/>
  <c r="F9" i="10"/>
  <c r="H9" i="1"/>
  <c r="G11" i="1"/>
  <c r="E13" i="10"/>
  <c r="F22" i="1"/>
  <c r="G22" i="1" s="1"/>
  <c r="F17" i="1"/>
  <c r="F21" i="1"/>
  <c r="G21" i="1" s="1"/>
  <c r="F8" i="13"/>
  <c r="F96" i="20"/>
  <c r="N96" i="20" s="1"/>
  <c r="F32" i="20"/>
  <c r="N32" i="20" s="1"/>
  <c r="F57" i="20"/>
  <c r="N57" i="20" s="1"/>
  <c r="F29" i="20"/>
  <c r="N29" i="20" s="1"/>
  <c r="F104" i="20"/>
  <c r="N104" i="20" s="1"/>
  <c r="F95" i="20"/>
  <c r="N95" i="20" s="1"/>
  <c r="F99" i="20"/>
  <c r="N99" i="20" s="1"/>
  <c r="F39" i="20"/>
  <c r="N39" i="20" s="1"/>
  <c r="F25" i="20"/>
  <c r="N25" i="20" s="1"/>
  <c r="F100" i="20"/>
  <c r="N100" i="20" s="1"/>
  <c r="F103" i="20"/>
  <c r="N103" i="20" s="1"/>
  <c r="F87" i="20"/>
  <c r="N87" i="20" s="1"/>
  <c r="F13" i="20"/>
  <c r="N13" i="20" s="1"/>
  <c r="F71" i="20"/>
  <c r="N71" i="20" s="1"/>
  <c r="F21" i="20"/>
  <c r="N21" i="20" s="1"/>
  <c r="F35" i="20"/>
  <c r="N35" i="20" s="1"/>
  <c r="F27" i="20"/>
  <c r="N27" i="20" s="1"/>
  <c r="F19" i="20"/>
  <c r="N19" i="20" s="1"/>
  <c r="F69" i="20"/>
  <c r="N69" i="20" s="1"/>
  <c r="F75" i="20"/>
  <c r="N75" i="20" s="1"/>
  <c r="F67" i="20"/>
  <c r="N67" i="20" s="1"/>
  <c r="F47" i="20"/>
  <c r="N47" i="20" s="1"/>
  <c r="F11" i="20"/>
  <c r="N11" i="20" s="1"/>
  <c r="F73" i="20"/>
  <c r="N73" i="20" s="1"/>
  <c r="F51" i="20"/>
  <c r="N51" i="20" s="1"/>
  <c r="F9" i="20"/>
  <c r="N9" i="20" s="1"/>
  <c r="F88" i="20"/>
  <c r="N88" i="20" s="1"/>
  <c r="F36" i="20"/>
  <c r="N36" i="20" s="1"/>
  <c r="F24" i="20"/>
  <c r="N24" i="20" s="1"/>
  <c r="F84" i="20"/>
  <c r="N84" i="20" s="1"/>
  <c r="F72" i="20"/>
  <c r="N72" i="20" s="1"/>
  <c r="F68" i="20"/>
  <c r="N68" i="20" s="1"/>
  <c r="F56" i="20"/>
  <c r="N56" i="20" s="1"/>
  <c r="F20" i="20"/>
  <c r="N20" i="20" s="1"/>
  <c r="F52" i="20"/>
  <c r="N52" i="20" s="1"/>
  <c r="F40" i="20"/>
  <c r="N40" i="20" s="1"/>
  <c r="F81" i="20"/>
  <c r="N81" i="20" s="1"/>
  <c r="F49" i="20"/>
  <c r="N49" i="20" s="1"/>
  <c r="F33" i="20"/>
  <c r="N33" i="20" s="1"/>
  <c r="F65" i="20"/>
  <c r="N65" i="20" s="1"/>
  <c r="F17" i="20"/>
  <c r="N17" i="20" s="1"/>
  <c r="G12" i="1"/>
  <c r="D8" i="13" l="1"/>
  <c r="E8" i="28"/>
  <c r="G9" i="7"/>
  <c r="E9" i="7"/>
  <c r="S23" i="1"/>
  <c r="F24" i="1"/>
  <c r="F26" i="1" s="1"/>
  <c r="S20" i="1"/>
  <c r="C8" i="28"/>
  <c r="H11" i="1"/>
  <c r="I11" i="1" s="1"/>
  <c r="J11" i="1" s="1"/>
  <c r="K11" i="1" s="1"/>
  <c r="L11" i="1" s="1"/>
  <c r="M11" i="1" s="1"/>
  <c r="N11" i="1" s="1"/>
  <c r="O11" i="1" s="1"/>
  <c r="P11" i="1" s="1"/>
  <c r="Q11" i="1" s="1"/>
  <c r="R11" i="1" s="1"/>
  <c r="G17" i="1"/>
  <c r="I9" i="1"/>
  <c r="H22" i="1"/>
  <c r="I22" i="1" s="1"/>
  <c r="J22" i="1" s="1"/>
  <c r="K22" i="1" s="1"/>
  <c r="L22" i="1" s="1"/>
  <c r="M22" i="1" s="1"/>
  <c r="N22" i="1" s="1"/>
  <c r="O22" i="1" s="1"/>
  <c r="P22" i="1" s="1"/>
  <c r="Q22" i="1" s="1"/>
  <c r="R22" i="1" s="1"/>
  <c r="G16" i="1"/>
  <c r="H19" i="10"/>
  <c r="I19" i="10" s="1"/>
  <c r="J19" i="10" s="1"/>
  <c r="K19" i="10" s="1"/>
  <c r="L19" i="10" s="1"/>
  <c r="M19" i="10" s="1"/>
  <c r="N19" i="10" s="1"/>
  <c r="O19" i="10" s="1"/>
  <c r="P19" i="10" s="1"/>
  <c r="Q19" i="10" s="1"/>
  <c r="R19" i="10" s="1"/>
  <c r="H21" i="1"/>
  <c r="I21" i="1" s="1"/>
  <c r="J21" i="1" s="1"/>
  <c r="K21" i="1" s="1"/>
  <c r="L21" i="1" s="1"/>
  <c r="M21" i="1" s="1"/>
  <c r="N21" i="1" s="1"/>
  <c r="O21" i="1" s="1"/>
  <c r="P21" i="1" s="1"/>
  <c r="Q21" i="1" s="1"/>
  <c r="R21" i="1" s="1"/>
  <c r="F13" i="10"/>
  <c r="F22" i="10"/>
  <c r="G22" i="10" s="1"/>
  <c r="F16" i="10"/>
  <c r="F23" i="10"/>
  <c r="G23" i="10" s="1"/>
  <c r="G9" i="10"/>
  <c r="F17" i="10"/>
  <c r="F20" i="10"/>
  <c r="G20" i="10" s="1"/>
  <c r="F21" i="10"/>
  <c r="G21" i="10" s="1"/>
  <c r="S19" i="1"/>
  <c r="H18" i="10"/>
  <c r="I18" i="10" s="1"/>
  <c r="J18" i="10" s="1"/>
  <c r="K18" i="10" s="1"/>
  <c r="L18" i="10" s="1"/>
  <c r="M18" i="10" s="1"/>
  <c r="N18" i="10" s="1"/>
  <c r="O18" i="10" s="1"/>
  <c r="P18" i="10" s="1"/>
  <c r="Q18" i="10" s="1"/>
  <c r="R18" i="10" s="1"/>
  <c r="F102" i="20"/>
  <c r="N102" i="20" s="1"/>
  <c r="F91" i="20"/>
  <c r="N91" i="20" s="1"/>
  <c r="F106" i="20"/>
  <c r="N106" i="20" s="1"/>
  <c r="F92" i="20"/>
  <c r="N92" i="20" s="1"/>
  <c r="F97" i="20"/>
  <c r="N97" i="20" s="1"/>
  <c r="F105" i="20"/>
  <c r="N105" i="20" s="1"/>
  <c r="F101" i="20"/>
  <c r="N101" i="20" s="1"/>
  <c r="F107" i="20"/>
  <c r="N107" i="20" s="1"/>
  <c r="F93" i="20"/>
  <c r="N93" i="20" s="1"/>
  <c r="F94" i="20"/>
  <c r="N94" i="20" s="1"/>
  <c r="F108" i="20"/>
  <c r="N108" i="20" s="1"/>
  <c r="F98" i="20"/>
  <c r="N98" i="20" s="1"/>
  <c r="F16" i="20"/>
  <c r="N16" i="20" s="1"/>
  <c r="F44" i="20"/>
  <c r="N44" i="20" s="1"/>
  <c r="F28" i="20"/>
  <c r="N28" i="20" s="1"/>
  <c r="F60" i="20"/>
  <c r="N60" i="20" s="1"/>
  <c r="F12" i="20"/>
  <c r="N12" i="20" s="1"/>
  <c r="F76" i="20"/>
  <c r="N76" i="20" s="1"/>
  <c r="F26" i="20"/>
  <c r="N26" i="20" s="1"/>
  <c r="F58" i="20"/>
  <c r="N58" i="20" s="1"/>
  <c r="F74" i="20"/>
  <c r="N74" i="20" s="1"/>
  <c r="F46" i="20"/>
  <c r="N46" i="20" s="1"/>
  <c r="F18" i="20"/>
  <c r="N18" i="20" s="1"/>
  <c r="F34" i="20"/>
  <c r="N34" i="20" s="1"/>
  <c r="F50" i="20"/>
  <c r="N50" i="20" s="1"/>
  <c r="F66" i="20"/>
  <c r="N66" i="20" s="1"/>
  <c r="F82" i="20"/>
  <c r="N82" i="20" s="1"/>
  <c r="F42" i="20"/>
  <c r="N42" i="20" s="1"/>
  <c r="F14" i="20"/>
  <c r="N14" i="20" s="1"/>
  <c r="F30" i="20"/>
  <c r="N30" i="20" s="1"/>
  <c r="F62" i="20"/>
  <c r="N62" i="20" s="1"/>
  <c r="F78" i="20"/>
  <c r="N78" i="20" s="1"/>
  <c r="F22" i="20"/>
  <c r="N22" i="20" s="1"/>
  <c r="F38" i="20"/>
  <c r="N38" i="20" s="1"/>
  <c r="F54" i="20"/>
  <c r="N54" i="20" s="1"/>
  <c r="F70" i="20"/>
  <c r="N70" i="20" s="1"/>
  <c r="F86" i="20"/>
  <c r="N86" i="20" s="1"/>
  <c r="H12" i="1"/>
  <c r="G13" i="1"/>
  <c r="H18" i="1"/>
  <c r="E9" i="28" l="1"/>
  <c r="E11" i="28" s="1"/>
  <c r="H8" i="28"/>
  <c r="G10" i="7"/>
  <c r="I9" i="7"/>
  <c r="E10" i="28"/>
  <c r="H17" i="1"/>
  <c r="G24" i="1"/>
  <c r="G26" i="1" s="1"/>
  <c r="H16" i="1"/>
  <c r="I8" i="28"/>
  <c r="S18" i="10"/>
  <c r="H22" i="10"/>
  <c r="I22" i="10" s="1"/>
  <c r="J22" i="10" s="1"/>
  <c r="K22" i="10" s="1"/>
  <c r="L22" i="10" s="1"/>
  <c r="M22" i="10" s="1"/>
  <c r="N22" i="10" s="1"/>
  <c r="O22" i="10" s="1"/>
  <c r="P22" i="10" s="1"/>
  <c r="Q22" i="10" s="1"/>
  <c r="R22" i="10" s="1"/>
  <c r="H9" i="10"/>
  <c r="G13" i="10"/>
  <c r="G16" i="10"/>
  <c r="G17" i="10"/>
  <c r="S19" i="10"/>
  <c r="S22" i="1"/>
  <c r="S11" i="1"/>
  <c r="H21" i="10"/>
  <c r="I21" i="10" s="1"/>
  <c r="J21" i="10" s="1"/>
  <c r="K21" i="10" s="1"/>
  <c r="L21" i="10" s="1"/>
  <c r="M21" i="10" s="1"/>
  <c r="N21" i="10" s="1"/>
  <c r="O21" i="10" s="1"/>
  <c r="P21" i="10" s="1"/>
  <c r="Q21" i="10" s="1"/>
  <c r="R21" i="10" s="1"/>
  <c r="H23" i="10"/>
  <c r="I23" i="10" s="1"/>
  <c r="J23" i="10" s="1"/>
  <c r="K23" i="10" s="1"/>
  <c r="L23" i="10" s="1"/>
  <c r="M23" i="10" s="1"/>
  <c r="N23" i="10" s="1"/>
  <c r="O23" i="10" s="1"/>
  <c r="P23" i="10" s="1"/>
  <c r="Q23" i="10" s="1"/>
  <c r="R23" i="10" s="1"/>
  <c r="H20" i="10"/>
  <c r="I20" i="10" s="1"/>
  <c r="J20" i="10" s="1"/>
  <c r="K20" i="10" s="1"/>
  <c r="L20" i="10" s="1"/>
  <c r="M20" i="10" s="1"/>
  <c r="N20" i="10" s="1"/>
  <c r="O20" i="10" s="1"/>
  <c r="P20" i="10" s="1"/>
  <c r="Q20" i="10" s="1"/>
  <c r="R20" i="10" s="1"/>
  <c r="F24" i="10"/>
  <c r="F26" i="10" s="1"/>
  <c r="S21" i="1"/>
  <c r="I16" i="1"/>
  <c r="I17" i="1"/>
  <c r="J9" i="1"/>
  <c r="F90" i="20"/>
  <c r="N90" i="20" s="1"/>
  <c r="F48" i="20"/>
  <c r="N48" i="20" s="1"/>
  <c r="F80" i="20"/>
  <c r="N80" i="20" s="1"/>
  <c r="I12" i="1"/>
  <c r="H13" i="1"/>
  <c r="I18" i="1"/>
  <c r="E46" i="28" l="1"/>
  <c r="H23" i="28"/>
  <c r="G11" i="7"/>
  <c r="E15" i="7"/>
  <c r="E17" i="7" s="1"/>
  <c r="E18" i="7" s="1"/>
  <c r="G15" i="7"/>
  <c r="H50" i="28"/>
  <c r="I23" i="28"/>
  <c r="H24" i="1"/>
  <c r="H26" i="1" s="1"/>
  <c r="S20" i="10"/>
  <c r="H17" i="10"/>
  <c r="H16" i="10"/>
  <c r="I9" i="10"/>
  <c r="H13" i="10"/>
  <c r="J17" i="1"/>
  <c r="K9" i="1"/>
  <c r="J16" i="1"/>
  <c r="S23" i="10"/>
  <c r="G24" i="10"/>
  <c r="G26" i="10" s="1"/>
  <c r="S21" i="10"/>
  <c r="S22" i="10"/>
  <c r="I13" i="1"/>
  <c r="J12" i="1"/>
  <c r="J18" i="1"/>
  <c r="I24" i="1"/>
  <c r="E20" i="7" l="1"/>
  <c r="I15" i="7"/>
  <c r="E47" i="28"/>
  <c r="H46" i="28"/>
  <c r="G21" i="7"/>
  <c r="G17" i="7"/>
  <c r="G18" i="7" s="1"/>
  <c r="G20" i="7"/>
  <c r="I26" i="1"/>
  <c r="J9" i="10"/>
  <c r="I16" i="10"/>
  <c r="I17" i="10"/>
  <c r="I13" i="10"/>
  <c r="K16" i="1"/>
  <c r="L9" i="1"/>
  <c r="K17" i="1"/>
  <c r="H24" i="10"/>
  <c r="H26" i="10" s="1"/>
  <c r="K12" i="1"/>
  <c r="J13" i="1"/>
  <c r="J24" i="1"/>
  <c r="K18" i="1"/>
  <c r="I17" i="7" l="1"/>
  <c r="E48" i="28"/>
  <c r="J13" i="10"/>
  <c r="K9" i="10"/>
  <c r="J16" i="10"/>
  <c r="J17" i="10"/>
  <c r="L16" i="1"/>
  <c r="L17" i="1"/>
  <c r="M9" i="1"/>
  <c r="I24" i="10"/>
  <c r="I26" i="10" s="1"/>
  <c r="J26" i="1"/>
  <c r="L12" i="1"/>
  <c r="K13" i="1"/>
  <c r="K24" i="1"/>
  <c r="L18" i="1"/>
  <c r="I46" i="28" l="1"/>
  <c r="M17" i="1"/>
  <c r="N9" i="1"/>
  <c r="M16" i="1"/>
  <c r="J24" i="10"/>
  <c r="J26" i="10" s="1"/>
  <c r="K13" i="10"/>
  <c r="L9" i="10"/>
  <c r="K17" i="10"/>
  <c r="K16" i="10"/>
  <c r="K26" i="1"/>
  <c r="M12" i="1"/>
  <c r="L13" i="1"/>
  <c r="M18" i="1"/>
  <c r="L24" i="1"/>
  <c r="L26" i="1" l="1"/>
  <c r="L17" i="10"/>
  <c r="L16" i="10"/>
  <c r="M9" i="10"/>
  <c r="L13" i="10"/>
  <c r="N17" i="1"/>
  <c r="N16" i="1"/>
  <c r="O9" i="1"/>
  <c r="K24" i="10"/>
  <c r="K26" i="10" s="1"/>
  <c r="N12" i="1"/>
  <c r="M13" i="1"/>
  <c r="N18" i="1"/>
  <c r="M24" i="1"/>
  <c r="L24" i="10" l="1"/>
  <c r="L26" i="10" s="1"/>
  <c r="M26" i="1"/>
  <c r="N9" i="10"/>
  <c r="M16" i="10"/>
  <c r="M17" i="10"/>
  <c r="M13" i="10"/>
  <c r="O16" i="1"/>
  <c r="P9" i="1"/>
  <c r="O17" i="1"/>
  <c r="O12" i="1"/>
  <c r="N13" i="1"/>
  <c r="N24" i="1"/>
  <c r="O18" i="1"/>
  <c r="P16" i="1" l="1"/>
  <c r="P17" i="1"/>
  <c r="Q9" i="1"/>
  <c r="M24" i="10"/>
  <c r="M26" i="10" s="1"/>
  <c r="N13" i="10"/>
  <c r="O9" i="10"/>
  <c r="N16" i="10"/>
  <c r="N17" i="10"/>
  <c r="N26" i="1"/>
  <c r="O13" i="1"/>
  <c r="P12" i="1"/>
  <c r="O24" i="1"/>
  <c r="P18" i="1"/>
  <c r="Q16" i="1" l="1"/>
  <c r="R9" i="1"/>
  <c r="Q17" i="1"/>
  <c r="O26" i="1"/>
  <c r="P9" i="10"/>
  <c r="O13" i="10"/>
  <c r="O17" i="10"/>
  <c r="O16" i="10"/>
  <c r="N24" i="10"/>
  <c r="N26" i="10" s="1"/>
  <c r="Q12" i="1"/>
  <c r="P13" i="1"/>
  <c r="P24" i="1"/>
  <c r="Q18" i="1"/>
  <c r="R17" i="1" l="1"/>
  <c r="S17" i="1" s="1"/>
  <c r="R16" i="1"/>
  <c r="S16" i="1" s="1"/>
  <c r="S9" i="1"/>
  <c r="O24" i="10"/>
  <c r="O26" i="10" s="1"/>
  <c r="P26" i="1"/>
  <c r="P17" i="10"/>
  <c r="Q9" i="10"/>
  <c r="P16" i="10"/>
  <c r="P13" i="10"/>
  <c r="R12" i="1"/>
  <c r="Q13" i="1"/>
  <c r="R18" i="1"/>
  <c r="Q24" i="1"/>
  <c r="Q26" i="1" l="1"/>
  <c r="P24" i="10"/>
  <c r="P26" i="10" s="1"/>
  <c r="R9" i="10"/>
  <c r="Q16" i="10"/>
  <c r="Q17" i="10"/>
  <c r="Q13" i="10"/>
  <c r="R13" i="1"/>
  <c r="S12" i="1"/>
  <c r="S13" i="1" s="1"/>
  <c r="R24" i="1"/>
  <c r="S18" i="1"/>
  <c r="S24" i="1" s="1"/>
  <c r="K13" i="29"/>
  <c r="Q24" i="10" l="1"/>
  <c r="Q26" i="10" s="1"/>
  <c r="S26" i="1"/>
  <c r="R13" i="10"/>
  <c r="R16" i="10"/>
  <c r="R17" i="10"/>
  <c r="S17" i="10" s="1"/>
  <c r="S9" i="10"/>
  <c r="S13" i="10" s="1"/>
  <c r="R26" i="1"/>
  <c r="L13" i="29"/>
  <c r="C8" i="29" s="1"/>
  <c r="R24" i="10" l="1"/>
  <c r="R26" i="10" s="1"/>
  <c r="S16" i="10"/>
  <c r="S24" i="10" s="1"/>
  <c r="S26" i="10" s="1"/>
  <c r="D10" i="20"/>
  <c r="F10" i="20" s="1"/>
  <c r="H15" i="29"/>
  <c r="H13" i="29" s="1"/>
  <c r="C7" i="29" s="1"/>
  <c r="G13" i="29"/>
  <c r="F8" i="20" l="1"/>
  <c r="C7" i="28" s="1"/>
  <c r="H7" i="28" s="1"/>
  <c r="N10" i="20"/>
  <c r="N8" i="20" s="1"/>
  <c r="M10" i="20"/>
  <c r="I15" i="29"/>
  <c r="M15" i="29"/>
  <c r="M13" i="29" s="1"/>
  <c r="E8" i="7" l="1"/>
  <c r="I8" i="7" s="1"/>
  <c r="D8" i="20"/>
  <c r="M8" i="20" s="1"/>
  <c r="C9" i="28"/>
  <c r="H9" i="28" l="1"/>
  <c r="C47" i="28"/>
  <c r="E10" i="7"/>
  <c r="I10" i="7" s="1"/>
  <c r="C10" i="28"/>
  <c r="C11" i="28"/>
  <c r="I7" i="28"/>
  <c r="I9" i="28"/>
  <c r="E11" i="7"/>
  <c r="I11" i="7" s="1"/>
  <c r="C48" i="28" l="1"/>
  <c r="H47" i="28"/>
  <c r="I47" i="28" s="1"/>
  <c r="H11" i="28"/>
  <c r="I11" i="28" s="1"/>
  <c r="I10" i="28"/>
  <c r="H10" i="28"/>
  <c r="I18" i="7"/>
  <c r="I21" i="7"/>
  <c r="I20" i="7"/>
  <c r="I48" i="28" l="1"/>
  <c r="H48"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Steven Lamb</author>
  </authors>
  <commentList>
    <comment ref="H10" authorId="0" shapeId="0" xr:uid="{7E336ABC-8325-48AC-B3CB-99CCD0ADE123}">
      <text>
        <r>
          <rPr>
            <b/>
            <sz val="9"/>
            <color indexed="81"/>
            <rFont val="Tahoma"/>
            <family val="2"/>
          </rPr>
          <t xml:space="preserve">Steven Lamb:
</t>
        </r>
        <r>
          <rPr>
            <sz val="9"/>
            <color indexed="81"/>
            <rFont val="Tahoma"/>
            <family val="2"/>
          </rPr>
          <t xml:space="preserve">
Read all special instructions prior to working the respective worksheet.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Steven Lamb</author>
  </authors>
  <commentList>
    <comment ref="C5" authorId="0" shapeId="0" xr:uid="{3A21EC22-5AA7-4AAA-B6A2-F95000DBDC66}">
      <text>
        <r>
          <rPr>
            <b/>
            <sz val="9"/>
            <color indexed="81"/>
            <rFont val="Tahoma"/>
            <family val="2"/>
          </rPr>
          <t>Steven Lamb:</t>
        </r>
        <r>
          <rPr>
            <sz val="9"/>
            <color indexed="81"/>
            <rFont val="Tahoma"/>
            <family val="2"/>
          </rPr>
          <t xml:space="preserve">
A shoe store buys a pair of shoes for $12.00 and sells these shoes for $30.00, the COGS expense is realized at the time of the sale.  The $18.00 in gross profits is used to pay monthly operating expenses.
</t>
        </r>
      </text>
    </comment>
    <comment ref="C7" authorId="0" shapeId="0" xr:uid="{627D135D-3113-4F87-99C4-58B81E0CBF4F}">
      <text>
        <r>
          <rPr>
            <b/>
            <sz val="9"/>
            <color indexed="81"/>
            <rFont val="Tahoma"/>
            <family val="2"/>
          </rPr>
          <t>Steven Lamb:</t>
        </r>
        <r>
          <rPr>
            <sz val="9"/>
            <color indexed="81"/>
            <rFont val="Tahoma"/>
            <family val="2"/>
          </rPr>
          <t xml:space="preserve">
Examples of overhead expenses include rent, utilities, and internet service.  This type of expense must be paid regardless if you sold anything or not during the month.
Using the shoe store example, when the $30 pair of shoes is sold, $18 is contributed to gross profits and pay the shoe store's operating or overhead expenses.
Once sales have paid all of the store's monthly operating or overhead expenses, the store hits "Breakeven": all monthly operating expenses paid and $0.00 profits.  All of the sales after breakeven are contributed to profits.  In this case, each $30.00 shoe sales, results in $18.00 of profit.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Steven Lamb</author>
  </authors>
  <commentList>
    <comment ref="I8" authorId="0" shapeId="0" xr:uid="{43EB1521-0D4C-45CC-91A7-84602F1AAF83}">
      <text>
        <r>
          <rPr>
            <b/>
            <sz val="9"/>
            <color indexed="81"/>
            <rFont val="Tahoma"/>
            <family val="2"/>
          </rPr>
          <t xml:space="preserve">Steven Lamb:
</t>
        </r>
        <r>
          <rPr>
            <sz val="9"/>
            <color indexed="81"/>
            <rFont val="Tahoma"/>
            <family val="2"/>
          </rPr>
          <t xml:space="preserve">
For a shoe store, when a pair of shoes is sold for $30.00, the purchase price is subtracted from the cost of buying the inventory ($12).  The resulting $18.00 is contributed to gross profits.
The $12 COGS expense is realized when the sale is made.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Steven Lamb</author>
  </authors>
  <commentList>
    <comment ref="B10" authorId="0" shapeId="0" xr:uid="{40853FCB-4F25-429D-A7FA-EFEC14EC2DA9}">
      <text>
        <r>
          <rPr>
            <b/>
            <sz val="9"/>
            <color indexed="81"/>
            <rFont val="Tahoma"/>
            <family val="2"/>
          </rPr>
          <t>Steven Lamb:</t>
        </r>
        <r>
          <rPr>
            <sz val="9"/>
            <color indexed="81"/>
            <rFont val="Tahoma"/>
            <family val="2"/>
          </rPr>
          <t xml:space="preserve">
Payroll Expense is protected to bring over the Year 1 and Year 2 payroll expense.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Heather Hendy</author>
    <author>Joseph Clarke</author>
    <author>SCOREUSER</author>
    <author>Steven Lamb</author>
  </authors>
  <commentList>
    <comment ref="G9" authorId="0" shapeId="0" xr:uid="{B250DAF9-4D01-4C31-9572-A7825AC80A2B}">
      <text>
        <r>
          <rPr>
            <sz val="10"/>
            <color indexed="81"/>
            <rFont val="Gill Sans MT"/>
            <family val="2"/>
          </rPr>
          <t xml:space="preserve">These cells have been auto-populated, but can be overwritten if your payroll expenses increase over time. To restore the auto-population, enter this formula in the cell: =F[insert row number]. For example, the first row in this section would use: =F8. </t>
        </r>
        <r>
          <rPr>
            <sz val="9"/>
            <color indexed="81"/>
            <rFont val="Tahoma"/>
            <family val="2"/>
          </rPr>
          <t xml:space="preserve">
</t>
        </r>
      </text>
    </comment>
    <comment ref="C15" authorId="0" shapeId="0" xr:uid="{2FF45281-9D62-4D04-9913-0A5ECE5FF27E}">
      <text>
        <r>
          <rPr>
            <sz val="11"/>
            <color indexed="81"/>
            <rFont val="Gill Sans MT"/>
            <family val="2"/>
          </rPr>
          <t xml:space="preserve">The Wage Base limit is the maximum earned gross income on which a given tax may be imposed. If you are paying a salary above that amount, you'll need to factor that into your calculation. The amounts below are for 2012.
</t>
        </r>
        <r>
          <rPr>
            <sz val="9"/>
            <color indexed="81"/>
            <rFont val="Tahoma"/>
            <family val="2"/>
          </rPr>
          <t xml:space="preserve">
</t>
        </r>
      </text>
    </comment>
    <comment ref="D16" authorId="1" shapeId="0" xr:uid="{0816B9F1-022A-43D6-81A4-9A5286DDE261}">
      <text>
        <r>
          <rPr>
            <sz val="9"/>
            <color indexed="81"/>
            <rFont val="Tahoma"/>
            <family val="2"/>
          </rPr>
          <t xml:space="preserve">
This number will be an approximation of the FICA taxes. If the salaries of individuals exceed the wage base limit, this number will overstate the FICA tax and should be adjusted.
</t>
        </r>
      </text>
    </comment>
    <comment ref="D18" authorId="0" shapeId="0" xr:uid="{DD66737F-9745-4DA4-AEBE-F27F9276E598}">
      <text>
        <r>
          <rPr>
            <sz val="9"/>
            <color indexed="81"/>
            <rFont val="Tahoma"/>
            <family val="2"/>
          </rPr>
          <t xml:space="preserve">The Federal Unemployment tax rate was 6.2% from January 1, 2011 through June 30, 2011; and decreased to 6.0% as of July 1, 2011. It is currently still set at that rate, less a maximum credit of 5.4% for amounts paid under State unemployment insurance laws.  Accordingly, the normal net FUTA tax is 0.6%. This information is as-of November 2015. Check with the IRS for current information. 
</t>
        </r>
      </text>
    </comment>
    <comment ref="D19" authorId="1" shapeId="0" xr:uid="{6C3F388B-2B12-406C-9DBA-D1D8FC135F94}">
      <text>
        <r>
          <rPr>
            <sz val="9"/>
            <color indexed="81"/>
            <rFont val="Tahoma"/>
            <family val="2"/>
          </rPr>
          <t xml:space="preserve">
Each state has different SUTA rates and wage base limits. Tailor this cell to reflect your state's information.
</t>
        </r>
      </text>
    </comment>
    <comment ref="F20" authorId="2" shapeId="0" xr:uid="{555D58E9-27DA-4D59-829B-94BEFD2FD5B8}">
      <text>
        <r>
          <rPr>
            <b/>
            <sz val="11"/>
            <color indexed="81"/>
            <rFont val="Gill Sans MT"/>
            <family val="2"/>
          </rPr>
          <t xml:space="preserve">
For these benefits, the formula assumes part-time employees are included. If this is not the case, change the formula accordingly.</t>
        </r>
      </text>
    </comment>
    <comment ref="F21" authorId="2" shapeId="0" xr:uid="{B1B2BF8D-3E6A-4CAC-A4B4-84451CEFD8BD}">
      <text>
        <r>
          <rPr>
            <b/>
            <sz val="11"/>
            <color indexed="81"/>
            <rFont val="Gill Sans MT"/>
            <family val="2"/>
          </rPr>
          <t xml:space="preserve">
For these benefits, the formula assumes part-time employees are included. If this is not the case, change the formula accordingly</t>
        </r>
        <r>
          <rPr>
            <b/>
            <sz val="9"/>
            <color indexed="81"/>
            <rFont val="Tahoma"/>
            <family val="2"/>
          </rPr>
          <t>.</t>
        </r>
        <r>
          <rPr>
            <sz val="9"/>
            <color indexed="81"/>
            <rFont val="Tahoma"/>
            <family val="2"/>
          </rPr>
          <t xml:space="preserve">
</t>
        </r>
      </text>
    </comment>
    <comment ref="F22" authorId="2" shapeId="0" xr:uid="{9D21AC79-DD2E-4EA8-BB3C-5F568669C5AC}">
      <text>
        <r>
          <rPr>
            <b/>
            <sz val="11"/>
            <color indexed="81"/>
            <rFont val="Gill Sans MT"/>
            <family val="2"/>
          </rPr>
          <t xml:space="preserve">
For these benefits, the formula assumes part-time employees are included. If this is not the case, change the formula accordingly</t>
        </r>
        <r>
          <rPr>
            <b/>
            <sz val="9"/>
            <color indexed="81"/>
            <rFont val="Tahoma"/>
            <family val="2"/>
          </rPr>
          <t>.</t>
        </r>
        <r>
          <rPr>
            <sz val="9"/>
            <color indexed="81"/>
            <rFont val="Tahoma"/>
            <family val="2"/>
          </rPr>
          <t xml:space="preserve">
</t>
        </r>
      </text>
    </comment>
    <comment ref="B23" authorId="3" shapeId="0" xr:uid="{9FEC6799-A95E-4A5F-BD33-9641AE5B59C4}">
      <text>
        <r>
          <rPr>
            <sz val="9"/>
            <color indexed="81"/>
            <rFont val="Tahoma"/>
            <family val="2"/>
          </rPr>
          <t xml:space="preserve">
State of California labor law mandates that employers provide 24 hours of paid sick leave for all employees.  This mandate is null and void for all employers that include a paid sick leave benefit.</t>
        </r>
      </text>
    </comment>
    <comment ref="F23" authorId="2" shapeId="0" xr:uid="{38BAB533-119A-4302-8EAC-50A954F30C97}">
      <text>
        <r>
          <rPr>
            <sz val="11"/>
            <color indexed="81"/>
            <rFont val="Gill Sans MT"/>
            <family val="2"/>
          </rPr>
          <t xml:space="preserve">
</t>
        </r>
        <r>
          <rPr>
            <b/>
            <sz val="11"/>
            <color indexed="81"/>
            <rFont val="Gill Sans MT"/>
            <family val="2"/>
          </rPr>
          <t>For these benefits, the formula assumes part-time employees are included. If this is not the case, change the formula accordingly.</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Heather Hendy</author>
    <author>Joseph Clarke</author>
    <author>SCOREUSER</author>
    <author>Steven Lamb</author>
  </authors>
  <commentList>
    <comment ref="G9" authorId="0" shapeId="0" xr:uid="{E772A4BB-9C94-43A2-A088-6099146104D1}">
      <text>
        <r>
          <rPr>
            <sz val="10"/>
            <color indexed="81"/>
            <rFont val="Gill Sans MT"/>
            <family val="2"/>
          </rPr>
          <t xml:space="preserve">These cells have been auto-populated, but can be overwritten if your payroll expenses increase over time. To restore the auto-population, enter this formula in the cell: =F[insert row number]. For example, the first row in this section would use: =F8. </t>
        </r>
        <r>
          <rPr>
            <sz val="9"/>
            <color indexed="81"/>
            <rFont val="Tahoma"/>
            <family val="2"/>
          </rPr>
          <t xml:space="preserve">
</t>
        </r>
      </text>
    </comment>
    <comment ref="C15" authorId="0" shapeId="0" xr:uid="{A5194126-DC3B-447D-BCB8-4C66B5B53ED7}">
      <text>
        <r>
          <rPr>
            <sz val="11"/>
            <color indexed="81"/>
            <rFont val="Gill Sans MT"/>
            <family val="2"/>
          </rPr>
          <t xml:space="preserve">The Wage Base limit is the maximum earned gross income on which a given tax may be imposed. If you are paying a salary above that amount, you'll need to factor that into your calculation. The amounts below are for 2012.
</t>
        </r>
        <r>
          <rPr>
            <sz val="9"/>
            <color indexed="81"/>
            <rFont val="Tahoma"/>
            <family val="2"/>
          </rPr>
          <t xml:space="preserve">
</t>
        </r>
      </text>
    </comment>
    <comment ref="D16" authorId="1" shapeId="0" xr:uid="{27A5F1EA-8C0E-43E7-BD7C-6B1C857AB814}">
      <text>
        <r>
          <rPr>
            <sz val="9"/>
            <color indexed="81"/>
            <rFont val="Tahoma"/>
            <family val="2"/>
          </rPr>
          <t xml:space="preserve">This number will be an approximation of the FICA taxes. If the salaries of individuals exceed the wage base limit, this number will overstate the FICA tax and should be adjusted.
</t>
        </r>
      </text>
    </comment>
    <comment ref="D18" authorId="0" shapeId="0" xr:uid="{A8DB0E11-DE84-42E5-AD9B-50DAF7F3A843}">
      <text>
        <r>
          <rPr>
            <sz val="9"/>
            <color indexed="81"/>
            <rFont val="Tahoma"/>
            <family val="2"/>
          </rPr>
          <t xml:space="preserve">The Federal Unemployment tax rate was 6.2% from January 1, 2011 through June 30, 2011; and decreased to 6.0% as of July 1, 2011. It is currently still set at that rate, less a maximum credit of 5.4% for amounts paid under State unemployment insurance laws.  Accordingly, the normal net FUTA tax is 0.6%. This information is as-of November 2015. Check with the IRS for current information. 
</t>
        </r>
      </text>
    </comment>
    <comment ref="D19" authorId="1" shapeId="0" xr:uid="{31C8579F-2B57-4DCF-9B94-B06B7A7E1FD8}">
      <text>
        <r>
          <rPr>
            <sz val="9"/>
            <color indexed="81"/>
            <rFont val="Tahoma"/>
            <family val="2"/>
          </rPr>
          <t xml:space="preserve">Each state has different SUTA rates and wage base limits. Tailor this cell to reflect your state's information.
</t>
        </r>
      </text>
    </comment>
    <comment ref="F20" authorId="2" shapeId="0" xr:uid="{83B8F10F-01F1-45C3-A4C3-3F9B026A1726}">
      <text>
        <r>
          <rPr>
            <b/>
            <sz val="11"/>
            <color indexed="81"/>
            <rFont val="Gill Sans MT"/>
            <family val="2"/>
          </rPr>
          <t xml:space="preserve">
For these benefits, the formula assumes part-time employees are included. If this is not the case, change the formula accordingly.</t>
        </r>
      </text>
    </comment>
    <comment ref="F21" authorId="2" shapeId="0" xr:uid="{0334F004-0E3F-4547-820B-44D422FB8A3C}">
      <text>
        <r>
          <rPr>
            <b/>
            <sz val="11"/>
            <color indexed="81"/>
            <rFont val="Gill Sans MT"/>
            <family val="2"/>
          </rPr>
          <t xml:space="preserve">
For these benefits, the formula assumes part-time employees are included. If this is not the case, change the formula accordingly</t>
        </r>
        <r>
          <rPr>
            <b/>
            <sz val="9"/>
            <color indexed="81"/>
            <rFont val="Tahoma"/>
            <family val="2"/>
          </rPr>
          <t>.</t>
        </r>
        <r>
          <rPr>
            <sz val="9"/>
            <color indexed="81"/>
            <rFont val="Tahoma"/>
            <family val="2"/>
          </rPr>
          <t xml:space="preserve">
</t>
        </r>
      </text>
    </comment>
    <comment ref="F22" authorId="2" shapeId="0" xr:uid="{CC341FDF-9D3D-438A-8F24-5F27CE8B94B5}">
      <text>
        <r>
          <rPr>
            <b/>
            <sz val="11"/>
            <color indexed="81"/>
            <rFont val="Gill Sans MT"/>
            <family val="2"/>
          </rPr>
          <t xml:space="preserve">
For these benefits, the formula assumes part-time employees are included. If this is not the case, change the formula accordingly</t>
        </r>
        <r>
          <rPr>
            <b/>
            <sz val="9"/>
            <color indexed="81"/>
            <rFont val="Tahoma"/>
            <family val="2"/>
          </rPr>
          <t>.</t>
        </r>
        <r>
          <rPr>
            <sz val="9"/>
            <color indexed="81"/>
            <rFont val="Tahoma"/>
            <family val="2"/>
          </rPr>
          <t xml:space="preserve">
</t>
        </r>
      </text>
    </comment>
    <comment ref="B23" authorId="3" shapeId="0" xr:uid="{41E9EDF6-9D87-4329-ADC9-FBD66352371C}">
      <text>
        <r>
          <rPr>
            <sz val="9"/>
            <color indexed="81"/>
            <rFont val="Tahoma"/>
            <family val="2"/>
          </rPr>
          <t>State of California labor law mandates that employers provide 24 hours of paid sick leave for all employees.  This mandate is null and void for all employers that include a paid sick leave benefit.</t>
        </r>
      </text>
    </comment>
    <comment ref="F23" authorId="2" shapeId="0" xr:uid="{E64C3798-864B-4529-8F3E-6B287933CFE3}">
      <text>
        <r>
          <rPr>
            <sz val="11"/>
            <color indexed="81"/>
            <rFont val="Gill Sans MT"/>
            <family val="2"/>
          </rPr>
          <t xml:space="preserve">
</t>
        </r>
        <r>
          <rPr>
            <b/>
            <sz val="11"/>
            <color indexed="81"/>
            <rFont val="Gill Sans MT"/>
            <family val="2"/>
          </rPr>
          <t>For these benefits, the formula assumes part-time employees are included. If this is not the case, change the formula accordingly.</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Steven Lamb</author>
  </authors>
  <commentList>
    <comment ref="B7" authorId="0" shapeId="0" xr:uid="{39A3AD39-0789-4B2A-BF63-56EEF6C7B279}">
      <text>
        <r>
          <rPr>
            <b/>
            <sz val="9"/>
            <color indexed="81"/>
            <rFont val="Tahoma"/>
            <family val="2"/>
          </rPr>
          <t>Steven Lamb:</t>
        </r>
        <r>
          <rPr>
            <sz val="9"/>
            <color indexed="81"/>
            <rFont val="Tahoma"/>
            <family val="2"/>
          </rPr>
          <t xml:space="preserve">
Gross Profit / COGS or COSS = Markup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Steven Lamb</author>
  </authors>
  <commentList>
    <comment ref="C21" authorId="0" shapeId="0" xr:uid="{C76EA8A3-056C-4A83-B789-E3C26083F253}">
      <text>
        <r>
          <rPr>
            <b/>
            <sz val="9"/>
            <color indexed="81"/>
            <rFont val="Tahoma"/>
            <family val="2"/>
          </rPr>
          <t>Steven Lamb:</t>
        </r>
        <r>
          <rPr>
            <sz val="9"/>
            <color indexed="81"/>
            <rFont val="Tahoma"/>
            <family val="2"/>
          </rPr>
          <t xml:space="preserve">
</t>
        </r>
        <r>
          <rPr>
            <b/>
            <sz val="9"/>
            <color indexed="81"/>
            <rFont val="Tahoma"/>
            <family val="2"/>
          </rPr>
          <t>Fixed Cost Coverage:</t>
        </r>
        <r>
          <rPr>
            <sz val="9"/>
            <color indexed="81"/>
            <rFont val="Tahoma"/>
            <family val="2"/>
          </rPr>
          <t xml:space="preserve"> the amount of additional sales necessary for every dollar your fixed cost increase.</t>
        </r>
      </text>
    </comment>
  </commentList>
</comments>
</file>

<file path=xl/sharedStrings.xml><?xml version="1.0" encoding="utf-8"?>
<sst xmlns="http://schemas.openxmlformats.org/spreadsheetml/2006/main" count="441" uniqueCount="321">
  <si>
    <t>Prepared By:</t>
  </si>
  <si>
    <t>Company Name:</t>
  </si>
  <si>
    <t>Employee Types</t>
  </si>
  <si>
    <t>Number of Owners /Employees</t>
  </si>
  <si>
    <t>Average Hourly Pay (to 2 decimal places, ex. $15.23)</t>
  </si>
  <si>
    <t>Estimated Hrs./Week (per person)</t>
  </si>
  <si>
    <t>Estimated Pay/Month (Total)</t>
  </si>
  <si>
    <t>Annual Totals</t>
  </si>
  <si>
    <t>Owner(s)</t>
  </si>
  <si>
    <t>Full-Time Employees</t>
  </si>
  <si>
    <t>Part-Time Employees</t>
  </si>
  <si>
    <t>Independent Contractors</t>
  </si>
  <si>
    <t>Total Salaries and Wages</t>
  </si>
  <si>
    <t>Payroll Taxes and Benefits</t>
  </si>
  <si>
    <t>Wage Base Limit</t>
  </si>
  <si>
    <t>Percentage of Salary/Wage</t>
  </si>
  <si>
    <t>Estimated Taxes &amp; Benefits/Month (Total)</t>
  </si>
  <si>
    <t>Social Security</t>
  </si>
  <si>
    <t>Medicare</t>
  </si>
  <si>
    <t>--</t>
  </si>
  <si>
    <t>Federal Unemployment Tax (FUTA)</t>
  </si>
  <si>
    <t>State Unemployment Tax (SUTA)</t>
  </si>
  <si>
    <t>Employee Pension Programs</t>
  </si>
  <si>
    <t>Worker's Compensation</t>
  </si>
  <si>
    <t>Employee Health Insurance</t>
  </si>
  <si>
    <t>Other Employee Benefit Programs</t>
  </si>
  <si>
    <t>Total Payroll Taxes and Benefits</t>
  </si>
  <si>
    <t>Total Salaries and Related Expenses</t>
  </si>
  <si>
    <t>Note:  wage base and tax rates updated 9/1/2020.</t>
  </si>
  <si>
    <t>Average: ($25.96 + $20.19) ÷ 2 = $23.08</t>
  </si>
  <si>
    <t>Salary ÷ 2,080 (the number of work hours in a year, working 40 hours per week).</t>
  </si>
  <si>
    <t>If you have multiple owners, find the hourly salary for each owner, add them together and then divide by the number of owners.</t>
  </si>
  <si>
    <t>Example</t>
  </si>
  <si>
    <t>Owner 1: $54,000 ÷ 2,080 = $25.96</t>
  </si>
  <si>
    <t>Owner 2: $42,000 ÷ 2,080 = $20.19</t>
  </si>
  <si>
    <t>California Fair Wage Act of 2016</t>
  </si>
  <si>
    <t>Tier I Employers</t>
  </si>
  <si>
    <t>Tier II Employers</t>
  </si>
  <si>
    <t>January 1</t>
  </si>
  <si>
    <t>26 Employees or More</t>
  </si>
  <si>
    <t>25 Employees or Less</t>
  </si>
  <si>
    <t>Wage</t>
  </si>
  <si>
    <t>Rate Inc.</t>
  </si>
  <si>
    <t>Part-Time (20 hrs.) Annualized</t>
  </si>
  <si>
    <t>Full-Time     (40 hrs.) Annualized</t>
  </si>
  <si>
    <t xml:space="preserve"> </t>
  </si>
  <si>
    <t>Indexed*</t>
  </si>
  <si>
    <r>
      <rPr>
        <b/>
        <sz val="11"/>
        <color theme="1"/>
        <rFont val="Calibri"/>
        <family val="2"/>
        <scheme val="minor"/>
      </rPr>
      <t xml:space="preserve">1. Indexed *  </t>
    </r>
    <r>
      <rPr>
        <sz val="11"/>
        <color theme="1"/>
        <rFont val="Calibri"/>
        <family val="2"/>
        <scheme val="minor"/>
      </rPr>
      <t xml:space="preserve"> after 2023 and the minimum wage reaches $15.00 P/hr.,  this law includes an annual CPI increase up to 3.5% annually, throughout California.</t>
    </r>
  </si>
  <si>
    <r>
      <rPr>
        <b/>
        <sz val="11"/>
        <color theme="1"/>
        <rFont val="Calibri"/>
        <family val="2"/>
        <scheme val="minor"/>
      </rPr>
      <t xml:space="preserve">2. Wage compression: </t>
    </r>
    <r>
      <rPr>
        <sz val="11"/>
        <color theme="1"/>
        <rFont val="Calibri"/>
        <family val="2"/>
        <scheme val="minor"/>
      </rPr>
      <t xml:space="preserve"> wage compression occurs when wages are increased at the bottom end of a pay scale, but not above.  Due to the increase in direct and general and administrative labor costs, the overall costs of all goods and services sold, as well as general business expenses must be adjusted to pay for the increase to the minimum wage.  If increased labor costs contribute 1% to the Consumer Price Index (CPI), as defined by the Dept. of Labor, all other wages not adjusted will see their buying power diminished by 1%.  Avoiding this issue becomes more dramatic as each year passes.  Businesses not addressing this issue may cause skilled and senior employees to pursue opportunities from other employers.</t>
    </r>
  </si>
  <si>
    <r>
      <rPr>
        <b/>
        <sz val="11"/>
        <color theme="1"/>
        <rFont val="Calibri"/>
        <family val="2"/>
        <scheme val="minor"/>
      </rPr>
      <t>3.</t>
    </r>
    <r>
      <rPr>
        <sz val="11"/>
        <color theme="1"/>
        <rFont val="Calibri"/>
        <family val="2"/>
        <scheme val="minor"/>
      </rPr>
      <t xml:space="preserve"> </t>
    </r>
    <r>
      <rPr>
        <b/>
        <sz val="11"/>
        <color theme="1"/>
        <rFont val="Calibri"/>
        <family val="2"/>
        <scheme val="minor"/>
      </rPr>
      <t>The Fair Wage Act</t>
    </r>
    <r>
      <rPr>
        <sz val="11"/>
        <color theme="1"/>
        <rFont val="Calibri"/>
        <family val="2"/>
        <scheme val="minor"/>
      </rPr>
      <t xml:space="preserve"> of 2016 initiative (#15-0032) would have phased in planned rate increases to arrive at the $15 level by 2021.</t>
    </r>
  </si>
  <si>
    <r>
      <rPr>
        <b/>
        <sz val="11"/>
        <color theme="1"/>
        <rFont val="Calibri"/>
        <family val="2"/>
        <scheme val="minor"/>
      </rPr>
      <t>4.  Data:</t>
    </r>
    <r>
      <rPr>
        <sz val="11"/>
        <color theme="1"/>
        <rFont val="Calibri"/>
        <family val="2"/>
        <scheme val="minor"/>
      </rPr>
      <t xml:space="preserve">  all data used above is from the table included in the Office Of The Governor's press release (web link below).</t>
    </r>
  </si>
  <si>
    <t>http://www.govdocs.com/california-15-statewide-minimum-wage/</t>
  </si>
  <si>
    <t>EXPENSE CATEGORIES</t>
  </si>
  <si>
    <t>SALES DATA</t>
  </si>
  <si>
    <t>Gross Profit:</t>
  </si>
  <si>
    <t>Gross Profit Margin:</t>
  </si>
  <si>
    <t>RETAIL</t>
  </si>
  <si>
    <t>Total Variable Expenses (COGS):</t>
  </si>
  <si>
    <t>Total Labor Expense:</t>
  </si>
  <si>
    <t>Total Sales For The Period:</t>
  </si>
  <si>
    <t>Total Fixed Expenses (overhead expenses):</t>
  </si>
  <si>
    <t>Total Operating Expenses:</t>
  </si>
  <si>
    <t>OPERATING EXPENSES</t>
  </si>
  <si>
    <t>NET PROFIT/LOSS:</t>
  </si>
  <si>
    <t>NET PROFIT/LOSS MARGIN:</t>
  </si>
  <si>
    <t>UNIT COST</t>
  </si>
  <si>
    <t>TOTAL COGS</t>
  </si>
  <si>
    <t>RETAIL PRICE</t>
  </si>
  <si>
    <t>TOTAL SALES</t>
  </si>
  <si>
    <t>FINANCIAL POSITION</t>
  </si>
  <si>
    <t>PAYROLL CALCULATOR OVERVIEW AND INSTRUCTIONS</t>
  </si>
  <si>
    <t>OVERVIEW</t>
  </si>
  <si>
    <t>INSTRUCTIONS</t>
  </si>
  <si>
    <t>Total Sales</t>
  </si>
  <si>
    <t>Minus COGS/COSS</t>
  </si>
  <si>
    <t>Equals Gross Profits</t>
  </si>
  <si>
    <t>Minus Overhead Expenses</t>
  </si>
  <si>
    <t>Net Profits</t>
  </si>
  <si>
    <t>Yr 2 Payroll tab - upcoming year payroll.</t>
  </si>
  <si>
    <t>Year 1 Payroll Tab</t>
  </si>
  <si>
    <t>VARIANCE</t>
  </si>
  <si>
    <t>Expenses</t>
  </si>
  <si>
    <t>Payroll</t>
  </si>
  <si>
    <t>Sales</t>
  </si>
  <si>
    <t>Financial Position</t>
  </si>
  <si>
    <t>gray shaded cells.</t>
  </si>
  <si>
    <t>Markup</t>
  </si>
  <si>
    <t>https://www.patriotsoftware.com/blog/accounting/margin-vs-markup-chart-infographic/</t>
  </si>
  <si>
    <t>GROSS PROFIT</t>
  </si>
  <si>
    <t>Gross Profit</t>
  </si>
  <si>
    <t>Pricing Structure</t>
  </si>
  <si>
    <r>
      <rPr>
        <b/>
        <sz val="12"/>
        <color theme="1"/>
        <rFont val="Calibri"/>
        <family val="2"/>
        <scheme val="minor"/>
      </rPr>
      <t>Navigating through this workbook</t>
    </r>
    <r>
      <rPr>
        <sz val="12"/>
        <color theme="1"/>
        <rFont val="Calibri"/>
        <family val="2"/>
        <scheme val="minor"/>
      </rPr>
      <t xml:space="preserve">, all </t>
    </r>
    <r>
      <rPr>
        <sz val="12"/>
        <rFont val="Calibri"/>
        <family val="2"/>
        <scheme val="minor"/>
      </rPr>
      <t>data is entered in</t>
    </r>
  </si>
  <si>
    <r>
      <rPr>
        <b/>
        <sz val="12"/>
        <color theme="1"/>
        <rFont val="Calibri"/>
        <family val="2"/>
        <scheme val="minor"/>
      </rPr>
      <t>This workbook</t>
    </r>
    <r>
      <rPr>
        <sz val="12"/>
        <color theme="1"/>
        <rFont val="Calibri"/>
        <family val="2"/>
        <scheme val="minor"/>
      </rPr>
      <t xml:space="preserve"> will calculate your current cost and price structure, allowing you to understand when to adjust pricing and to what levels.</t>
    </r>
  </si>
  <si>
    <t>CURRENT</t>
  </si>
  <si>
    <t>COGS/COSS</t>
  </si>
  <si>
    <t>PROFIT AND LOSS</t>
  </si>
  <si>
    <t>a. Overhead expenses must be paid whether you sell anything or not.</t>
  </si>
  <si>
    <t>The standard business profit and loss (P&amp;L) structure is:</t>
  </si>
  <si>
    <t>a. A COGS or COSS expense is only incurred when you sell that item or service.</t>
  </si>
  <si>
    <t>Instructions</t>
  </si>
  <si>
    <t>Expense Overview</t>
  </si>
  <si>
    <t>https://www.youtube.com/watch?v=k1VUZEVuDJ8</t>
  </si>
  <si>
    <t>Microsoft Excel Tutorial - Beginners Level 1  (:32 minutes)</t>
  </si>
  <si>
    <t>Microsoft Excel Tutorial - Beginners Level 2 (:22 minutes)</t>
  </si>
  <si>
    <t>https://www.youtube.com/watch?v=bhZckWTLkJM</t>
  </si>
  <si>
    <t>QUANTITY SOLD</t>
  </si>
  <si>
    <t>P&amp;L</t>
  </si>
  <si>
    <t>Cost Of Sales</t>
  </si>
  <si>
    <t>Gross Profit Margin</t>
  </si>
  <si>
    <t>Payroll Expense</t>
  </si>
  <si>
    <t>Net Profit Margin</t>
  </si>
  <si>
    <t>What Net Profits are used for:</t>
  </si>
  <si>
    <t>1. Payback long term loans.</t>
  </si>
  <si>
    <t>3. Setting aside capital for future opportunities and disasters.</t>
  </si>
  <si>
    <t>4. Indicates management's ability or inability to operate the business.</t>
  </si>
  <si>
    <t>When completed with "Year 2", go to the "Pricing Structure" worksheet.</t>
  </si>
  <si>
    <t>CURRENT PROFIT &amp; LOSS</t>
  </si>
  <si>
    <t>Month 1</t>
  </si>
  <si>
    <t>Month 2</t>
  </si>
  <si>
    <t>Month 3</t>
  </si>
  <si>
    <t>Month 4</t>
  </si>
  <si>
    <t>Month 5</t>
  </si>
  <si>
    <t>Month 6</t>
  </si>
  <si>
    <t>Month 7</t>
  </si>
  <si>
    <t>Month 8</t>
  </si>
  <si>
    <t>Month 9</t>
  </si>
  <si>
    <t>Month 10</t>
  </si>
  <si>
    <t>Month 11</t>
  </si>
  <si>
    <t>Month 12</t>
  </si>
  <si>
    <t>PAYROLL YEAR 1 (current)</t>
  </si>
  <si>
    <t>PAYROLL YEAR 2</t>
  </si>
  <si>
    <t>When completed with "Year 1", go to the "Year 2" worksheet.</t>
  </si>
  <si>
    <r>
      <rPr>
        <b/>
        <sz val="12"/>
        <color theme="1"/>
        <rFont val="Calibri"/>
        <family val="2"/>
        <scheme val="minor"/>
      </rPr>
      <t>The payroll calculator</t>
    </r>
    <r>
      <rPr>
        <sz val="12"/>
        <color theme="1"/>
        <rFont val="Calibri"/>
        <family val="2"/>
        <scheme val="minor"/>
      </rPr>
      <t xml:space="preserve"> is part of the SCORE Financial Projections workbook, please read the following before proceeding.</t>
    </r>
  </si>
  <si>
    <r>
      <rPr>
        <b/>
        <sz val="12"/>
        <rFont val="Calibri"/>
        <family val="2"/>
        <scheme val="minor"/>
      </rPr>
      <t>Year 1 Payroll tab</t>
    </r>
    <r>
      <rPr>
        <sz val="12"/>
        <rFont val="Calibri"/>
        <family val="2"/>
        <scheme val="minor"/>
      </rPr>
      <t xml:space="preserve"> -</t>
    </r>
    <r>
      <rPr>
        <sz val="12"/>
        <color theme="1"/>
        <rFont val="Calibri"/>
        <family val="2"/>
        <scheme val="minor"/>
      </rPr>
      <t xml:space="preserve"> </t>
    </r>
    <r>
      <rPr>
        <b/>
        <sz val="12"/>
        <color rgb="FF0000CC"/>
        <rFont val="Calibri"/>
        <family val="2"/>
        <scheme val="minor"/>
      </rPr>
      <t>current year payroll.</t>
    </r>
  </si>
  <si>
    <r>
      <rPr>
        <b/>
        <sz val="12"/>
        <color theme="1"/>
        <rFont val="Calibri"/>
        <family val="2"/>
        <scheme val="minor"/>
      </rPr>
      <t>Year 2 Payroll tab</t>
    </r>
    <r>
      <rPr>
        <sz val="12"/>
        <color theme="1"/>
        <rFont val="Calibri"/>
        <family val="2"/>
        <scheme val="minor"/>
      </rPr>
      <t xml:space="preserve"> - </t>
    </r>
    <r>
      <rPr>
        <b/>
        <sz val="12"/>
        <color rgb="FF0000CC"/>
        <rFont val="Calibri"/>
        <family val="2"/>
        <scheme val="minor"/>
      </rPr>
      <t>upcoming year payroll.</t>
    </r>
  </si>
  <si>
    <r>
      <rPr>
        <b/>
        <sz val="12"/>
        <color theme="1"/>
        <rFont val="Calibri"/>
        <family val="2"/>
        <scheme val="minor"/>
      </rPr>
      <t>1. Employee Types</t>
    </r>
    <r>
      <rPr>
        <sz val="12"/>
        <color theme="1"/>
        <rFont val="Calibri"/>
        <family val="2"/>
        <scheme val="minor"/>
      </rPr>
      <t>: list each current employee by the "type" listed as your business operates today.  Owner's compensation, for this purpose does not include Owner's Draws or other cash distributions.</t>
    </r>
  </si>
  <si>
    <r>
      <rPr>
        <b/>
        <sz val="12"/>
        <rFont val="Calibri"/>
        <family val="2"/>
        <scheme val="minor"/>
      </rPr>
      <t>2. Number of Owners/Employees:</t>
    </r>
    <r>
      <rPr>
        <sz val="12"/>
        <rFont val="Calibri"/>
        <family val="2"/>
        <scheme val="minor"/>
      </rPr>
      <t xml:space="preserve"> enter the number of employees for each Employee Type as you are staffed today.</t>
    </r>
  </si>
  <si>
    <r>
      <rPr>
        <b/>
        <sz val="12"/>
        <rFont val="Calibri"/>
        <family val="2"/>
        <scheme val="minor"/>
      </rPr>
      <t>3. Average Hourly Pay</t>
    </r>
    <r>
      <rPr>
        <sz val="12"/>
        <rFont val="Calibri"/>
        <family val="2"/>
        <scheme val="minor"/>
      </rPr>
      <t>: all employee types must be converted to an average hourly wage, using the following examples:</t>
    </r>
  </si>
  <si>
    <r>
      <rPr>
        <b/>
        <sz val="12"/>
        <color theme="1"/>
        <rFont val="Calibri"/>
        <family val="2"/>
        <scheme val="minor"/>
      </rPr>
      <t>Refer to the "Minimum Wage</t>
    </r>
    <r>
      <rPr>
        <sz val="12"/>
        <color theme="1"/>
        <rFont val="Calibri"/>
        <family val="2"/>
        <scheme val="minor"/>
      </rPr>
      <t>" worksheet to ensure minimum wage employees are at the correct hourly wage.  For any wages over the minimum wage, adjust for the cost of living increases so as not to cause a wage compression issue.  See "</t>
    </r>
    <r>
      <rPr>
        <b/>
        <sz val="12"/>
        <color theme="1"/>
        <rFont val="Calibri"/>
        <family val="2"/>
        <scheme val="minor"/>
      </rPr>
      <t>2. Wage Compression"</t>
    </r>
    <r>
      <rPr>
        <sz val="12"/>
        <color theme="1"/>
        <rFont val="Calibri"/>
        <family val="2"/>
        <scheme val="minor"/>
      </rPr>
      <t xml:space="preserve"> at the bottom of the </t>
    </r>
    <r>
      <rPr>
        <b/>
        <sz val="12"/>
        <color theme="1"/>
        <rFont val="Calibri"/>
        <family val="2"/>
        <scheme val="minor"/>
      </rPr>
      <t>"Minimum Wage"</t>
    </r>
    <r>
      <rPr>
        <sz val="12"/>
        <color theme="1"/>
        <rFont val="Calibri"/>
        <family val="2"/>
        <scheme val="minor"/>
      </rPr>
      <t xml:space="preserve"> worksheet.</t>
    </r>
  </si>
  <si>
    <t>2. Reinvest in your business.</t>
  </si>
  <si>
    <t>Equals Net Profits</t>
  </si>
  <si>
    <t>ITEMS/SERVICES FOR SALE</t>
  </si>
  <si>
    <t>COGS/   COSS</t>
  </si>
  <si>
    <t>GROSS PROFIT MARGIN</t>
  </si>
  <si>
    <t>Current Markup:</t>
  </si>
  <si>
    <t>CURRENT SALES</t>
  </si>
  <si>
    <t>WORKBOOK OVERVIEW</t>
  </si>
  <si>
    <r>
      <rPr>
        <b/>
        <sz val="12"/>
        <color theme="1"/>
        <rFont val="Calibri"/>
        <family val="2"/>
        <scheme val="minor"/>
      </rPr>
      <t>All worksheets</t>
    </r>
    <r>
      <rPr>
        <sz val="12"/>
        <color theme="1"/>
        <rFont val="Calibri"/>
        <family val="2"/>
        <scheme val="minor"/>
      </rPr>
      <t xml:space="preserve"> are color coded and should be completed in this order.</t>
    </r>
  </si>
  <si>
    <r>
      <rPr>
        <b/>
        <sz val="12"/>
        <color theme="1"/>
        <rFont val="Calibri"/>
        <family val="2"/>
        <scheme val="minor"/>
      </rPr>
      <t xml:space="preserve">Reporting period - </t>
    </r>
    <r>
      <rPr>
        <sz val="12"/>
        <color theme="1"/>
        <rFont val="Calibri"/>
        <family val="2"/>
        <scheme val="minor"/>
      </rPr>
      <t>monthly is recommended.  This coincides with your bank statements, billing from Vendors and billing your customers and clients.  Other reporting periods include quarterly and annually.</t>
    </r>
  </si>
  <si>
    <r>
      <rPr>
        <b/>
        <sz val="12"/>
        <color theme="1"/>
        <rFont val="Calibri"/>
        <family val="2"/>
        <scheme val="minor"/>
      </rPr>
      <t>Each worksheet requires</t>
    </r>
    <r>
      <rPr>
        <sz val="12"/>
        <color theme="1"/>
        <rFont val="Calibri"/>
        <family val="2"/>
        <scheme val="minor"/>
      </rPr>
      <t xml:space="preserve"> you to enter current data as pertains to your business today.  Columns with a</t>
    </r>
    <r>
      <rPr>
        <b/>
        <sz val="12"/>
        <color theme="1"/>
        <rFont val="Calibri"/>
        <family val="2"/>
        <scheme val="minor"/>
      </rPr>
      <t xml:space="preserve"> "Proposed"</t>
    </r>
    <r>
      <rPr>
        <sz val="12"/>
        <color theme="1"/>
        <rFont val="Calibri"/>
        <family val="2"/>
        <scheme val="minor"/>
      </rPr>
      <t xml:space="preserve"> heading are populated when certain parameters are entered in the </t>
    </r>
    <r>
      <rPr>
        <b/>
        <sz val="12"/>
        <color theme="1"/>
        <rFont val="Calibri"/>
        <family val="2"/>
        <scheme val="minor"/>
      </rPr>
      <t>Financial Position</t>
    </r>
    <r>
      <rPr>
        <sz val="12"/>
        <color theme="1"/>
        <rFont val="Calibri"/>
        <family val="2"/>
        <scheme val="minor"/>
      </rPr>
      <t xml:space="preserve"> worksheet.</t>
    </r>
  </si>
  <si>
    <r>
      <rPr>
        <b/>
        <sz val="12"/>
        <color theme="1"/>
        <rFont val="Calibri"/>
        <family val="2"/>
        <scheme val="minor"/>
      </rPr>
      <t>You may need</t>
    </r>
    <r>
      <rPr>
        <sz val="12"/>
        <color theme="1"/>
        <rFont val="Calibri"/>
        <family val="2"/>
        <scheme val="minor"/>
      </rPr>
      <t xml:space="preserve"> to change one of the parameters in the </t>
    </r>
    <r>
      <rPr>
        <b/>
        <sz val="12"/>
        <color theme="1"/>
        <rFont val="Calibri"/>
        <family val="2"/>
        <scheme val="minor"/>
      </rPr>
      <t>"Payroll Taxes and Benefits"</t>
    </r>
    <r>
      <rPr>
        <sz val="12"/>
        <color theme="1"/>
        <rFont val="Calibri"/>
        <family val="2"/>
        <scheme val="minor"/>
      </rPr>
      <t xml:space="preserve"> section.  The Payroll tabs password is "1234", it is highly recommended that password protection remain to ensure formulas are not corrupted.</t>
    </r>
  </si>
  <si>
    <r>
      <rPr>
        <b/>
        <sz val="12"/>
        <color theme="1"/>
        <rFont val="Calibri"/>
        <family val="2"/>
        <scheme val="minor"/>
      </rPr>
      <t xml:space="preserve">a.  To convert </t>
    </r>
    <r>
      <rPr>
        <sz val="12"/>
        <color theme="1"/>
        <rFont val="Calibri"/>
        <family val="2"/>
        <scheme val="minor"/>
      </rPr>
      <t>a salaried employee to hourly, use the following formula:</t>
    </r>
  </si>
  <si>
    <r>
      <rPr>
        <b/>
        <sz val="12"/>
        <color theme="1"/>
        <rFont val="Calibri"/>
        <family val="2"/>
        <scheme val="minor"/>
      </rPr>
      <t>B. To find the average</t>
    </r>
    <r>
      <rPr>
        <sz val="12"/>
        <color theme="1"/>
        <rFont val="Calibri"/>
        <family val="2"/>
        <scheme val="minor"/>
      </rPr>
      <t xml:space="preserve"> hourly rate for hourly employees (for each </t>
    </r>
    <r>
      <rPr>
        <b/>
        <sz val="12"/>
        <color theme="1"/>
        <rFont val="Calibri"/>
        <family val="2"/>
        <scheme val="minor"/>
      </rPr>
      <t>Employee Type</t>
    </r>
    <r>
      <rPr>
        <sz val="12"/>
        <color theme="1"/>
        <rFont val="Calibri"/>
        <family val="2"/>
        <scheme val="minor"/>
      </rPr>
      <t>), add up the different hourly wages and then divide by the number of hourly employees.  Just include employees you’ll have most of the year.</t>
    </r>
  </si>
  <si>
    <r>
      <rPr>
        <b/>
        <sz val="12"/>
        <color theme="1"/>
        <rFont val="Calibri"/>
        <family val="2"/>
        <scheme val="minor"/>
      </rPr>
      <t>4. Estimated Hrs/Week:</t>
    </r>
    <r>
      <rPr>
        <sz val="12"/>
        <color theme="1"/>
        <rFont val="Calibri"/>
        <family val="2"/>
        <scheme val="minor"/>
      </rPr>
      <t xml:space="preserve"> enter the number of hours per week this </t>
    </r>
    <r>
      <rPr>
        <b/>
        <sz val="12"/>
        <color theme="1"/>
        <rFont val="Calibri"/>
        <family val="2"/>
        <scheme val="minor"/>
      </rPr>
      <t>Employee Type</t>
    </r>
    <r>
      <rPr>
        <sz val="12"/>
        <color theme="1"/>
        <rFont val="Calibri"/>
        <family val="2"/>
        <scheme val="minor"/>
      </rPr>
      <t xml:space="preserve"> will be scheduled to work.</t>
    </r>
  </si>
  <si>
    <r>
      <rPr>
        <b/>
        <sz val="12"/>
        <color theme="1"/>
        <rFont val="Calibri"/>
        <family val="2"/>
        <scheme val="minor"/>
      </rPr>
      <t>5. Payroll Taxes and Benefits:</t>
    </r>
    <r>
      <rPr>
        <sz val="12"/>
        <color theme="1"/>
        <rFont val="Calibri"/>
        <family val="2"/>
        <scheme val="minor"/>
      </rPr>
      <t xml:space="preserve"> payroll tax and mandatory benefit rates have already been entered.  Next, enter the rate to calculate </t>
    </r>
    <r>
      <rPr>
        <b/>
        <sz val="12"/>
        <color theme="1"/>
        <rFont val="Calibri"/>
        <family val="2"/>
        <scheme val="minor"/>
      </rPr>
      <t>Worker’s Compensation insurance</t>
    </r>
    <r>
      <rPr>
        <sz val="12"/>
        <color theme="1"/>
        <rFont val="Calibri"/>
        <family val="2"/>
        <scheme val="minor"/>
      </rPr>
      <t xml:space="preserve"> (see W/C note below).  Enter the rate to calculate your cost for any additional benefit programs, including pension programs and health insurance.  Paid vacations and/or holidays will be entered in the   “</t>
    </r>
    <r>
      <rPr>
        <b/>
        <sz val="12"/>
        <color theme="1"/>
        <rFont val="Calibri"/>
        <family val="2"/>
        <scheme val="minor"/>
      </rPr>
      <t>Other Employee Benefit Programs</t>
    </r>
    <r>
      <rPr>
        <sz val="12"/>
        <color theme="1"/>
        <rFont val="Calibri"/>
        <family val="2"/>
        <scheme val="minor"/>
      </rPr>
      <t>”.  If you offer paid sick leave, overwrite the 1.15%.</t>
    </r>
  </si>
  <si>
    <r>
      <rPr>
        <b/>
        <sz val="12"/>
        <color theme="1"/>
        <rFont val="Calibri"/>
        <family val="2"/>
        <scheme val="minor"/>
      </rPr>
      <t>W/C Note</t>
    </r>
    <r>
      <rPr>
        <sz val="12"/>
        <color theme="1"/>
        <rFont val="Calibri"/>
        <family val="2"/>
        <scheme val="minor"/>
      </rPr>
      <t>:  if you are a Owner/Operator without employees, or you have Partners that are also Owners, you do not need Worker’s Compensation insurance.  However, it is strongly recommended if this is the case, you secure a Liability insurance policy to protect yourself and Partners.</t>
    </r>
  </si>
  <si>
    <r>
      <rPr>
        <b/>
        <sz val="12"/>
        <color theme="1"/>
        <rFont val="Calibri"/>
        <family val="2"/>
        <scheme val="minor"/>
      </rPr>
      <t>1. All of the</t>
    </r>
    <r>
      <rPr>
        <sz val="12"/>
        <color theme="1"/>
        <rFont val="Calibri"/>
        <family val="2"/>
        <scheme val="minor"/>
      </rPr>
      <t xml:space="preserve"> data entered into the</t>
    </r>
    <r>
      <rPr>
        <b/>
        <sz val="12"/>
        <color theme="1"/>
        <rFont val="Calibri"/>
        <family val="2"/>
        <scheme val="minor"/>
      </rPr>
      <t xml:space="preserve"> Yr 1 Payroll</t>
    </r>
    <r>
      <rPr>
        <sz val="12"/>
        <color theme="1"/>
        <rFont val="Calibri"/>
        <family val="2"/>
        <scheme val="minor"/>
      </rPr>
      <t xml:space="preserve"> worksheet is automatically carried over to the </t>
    </r>
    <r>
      <rPr>
        <b/>
        <sz val="12"/>
        <color theme="1"/>
        <rFont val="Calibri"/>
        <family val="2"/>
        <scheme val="minor"/>
      </rPr>
      <t>Yr 2 Payroll Tab</t>
    </r>
    <r>
      <rPr>
        <sz val="12"/>
        <color theme="1"/>
        <rFont val="Calibri"/>
        <family val="2"/>
        <scheme val="minor"/>
      </rPr>
      <t>.</t>
    </r>
  </si>
  <si>
    <r>
      <rPr>
        <b/>
        <sz val="12"/>
        <color theme="1"/>
        <rFont val="Calibri"/>
        <family val="2"/>
        <scheme val="minor"/>
      </rPr>
      <t>2. In the Yr 2 Payroll</t>
    </r>
    <r>
      <rPr>
        <sz val="12"/>
        <color theme="1"/>
        <rFont val="Calibri"/>
        <family val="2"/>
        <scheme val="minor"/>
      </rPr>
      <t xml:space="preserve"> worksheet, adjust any minimum wage positions to the new minimum wage.  In addition, address any </t>
    </r>
    <r>
      <rPr>
        <b/>
        <sz val="12"/>
        <color theme="1"/>
        <rFont val="Calibri"/>
        <family val="2"/>
        <scheme val="minor"/>
      </rPr>
      <t>wage compression</t>
    </r>
    <r>
      <rPr>
        <sz val="12"/>
        <color theme="1"/>
        <rFont val="Calibri"/>
        <family val="2"/>
        <scheme val="minor"/>
      </rPr>
      <t xml:space="preserve"> issues.</t>
    </r>
  </si>
  <si>
    <t>Short article on the margin method of pricing vs the markup method.</t>
  </si>
  <si>
    <r>
      <rPr>
        <b/>
        <sz val="11"/>
        <color theme="1"/>
        <rFont val="Calibri"/>
        <family val="2"/>
        <scheme val="minor"/>
      </rPr>
      <t>The Sales worksheet</t>
    </r>
    <r>
      <rPr>
        <sz val="11"/>
        <color theme="1"/>
        <rFont val="Calibri"/>
        <family val="2"/>
        <scheme val="minor"/>
      </rPr>
      <t xml:space="preserve"> is a static report that combines elements of the </t>
    </r>
    <r>
      <rPr>
        <b/>
        <sz val="11"/>
        <color theme="1"/>
        <rFont val="Calibri"/>
        <family val="2"/>
        <scheme val="minor"/>
      </rPr>
      <t>COGS</t>
    </r>
    <r>
      <rPr>
        <sz val="11"/>
        <color theme="1"/>
        <rFont val="Calibri"/>
        <family val="2"/>
        <scheme val="minor"/>
      </rPr>
      <t xml:space="preserve"> and </t>
    </r>
    <r>
      <rPr>
        <b/>
        <sz val="11"/>
        <color theme="1"/>
        <rFont val="Calibri"/>
        <family val="2"/>
        <scheme val="minor"/>
      </rPr>
      <t>Pricing Structure</t>
    </r>
    <r>
      <rPr>
        <sz val="11"/>
        <color theme="1"/>
        <rFont val="Calibri"/>
        <family val="2"/>
        <scheme val="minor"/>
      </rPr>
      <t xml:space="preserve"> worksheets to provide overall sales and revenue activity.  This data is then condensed and reported in the P&amp;L worksheet.</t>
    </r>
  </si>
  <si>
    <t>PROFIT AND LOSS STATEMENT</t>
  </si>
  <si>
    <t>Article - Margin vs markup pricing.</t>
  </si>
  <si>
    <t>***   IMPORTANT   ***</t>
  </si>
  <si>
    <r>
      <rPr>
        <b/>
        <sz val="11"/>
        <color theme="1"/>
        <rFont val="Calibri"/>
        <family val="2"/>
        <scheme val="minor"/>
      </rPr>
      <t>This worksheet also</t>
    </r>
    <r>
      <rPr>
        <sz val="11"/>
        <color theme="1"/>
        <rFont val="Calibri"/>
        <family val="2"/>
        <scheme val="minor"/>
      </rPr>
      <t xml:space="preserve"> allows you to calculate increases to the CPI (Consumer Price Index) which measures inflation.  By adding in for inflation on a quarterly or annual basis, you insure a dollar is worth a dollar.  The price for commodities such as oil and basic food items changes periodically for a number of reasons, one of them is inflation.</t>
    </r>
  </si>
  <si>
    <t xml:space="preserve">BREAKEVEN SALES:  </t>
  </si>
  <si>
    <t xml:space="preserve">FIXED COST COVERAGE:  </t>
  </si>
  <si>
    <t>When completed go to the Fixed Expenses worksheet.</t>
  </si>
  <si>
    <t>When completed go to the Payroll Instruction worksheet.</t>
  </si>
  <si>
    <r>
      <rPr>
        <b/>
        <sz val="11"/>
        <color theme="1"/>
        <rFont val="Calibri"/>
        <family val="2"/>
        <scheme val="minor"/>
      </rPr>
      <t>Note:  "Payroll Expense"</t>
    </r>
    <r>
      <rPr>
        <sz val="11"/>
        <color theme="1"/>
        <rFont val="Calibri"/>
        <family val="2"/>
        <scheme val="minor"/>
      </rPr>
      <t xml:space="preserve"> is protected and will automatically be entered when you complete the </t>
    </r>
    <r>
      <rPr>
        <b/>
        <sz val="11"/>
        <color theme="1"/>
        <rFont val="Calibri"/>
        <family val="2"/>
        <scheme val="minor"/>
      </rPr>
      <t>Year 1</t>
    </r>
    <r>
      <rPr>
        <sz val="11"/>
        <color theme="1"/>
        <rFont val="Calibri"/>
        <family val="2"/>
        <scheme val="minor"/>
      </rPr>
      <t xml:space="preserve"> and </t>
    </r>
    <r>
      <rPr>
        <b/>
        <sz val="11"/>
        <color theme="1"/>
        <rFont val="Calibri"/>
        <family val="2"/>
        <scheme val="minor"/>
      </rPr>
      <t>Year 2</t>
    </r>
    <r>
      <rPr>
        <sz val="11"/>
        <color theme="1"/>
        <rFont val="Calibri"/>
        <family val="2"/>
        <scheme val="minor"/>
      </rPr>
      <t xml:space="preserve"> payroll worksheets.</t>
    </r>
  </si>
  <si>
    <t>Steven Lamb</t>
  </si>
  <si>
    <t>Client Services Manager</t>
  </si>
  <si>
    <t>steve@westcenter.org</t>
  </si>
  <si>
    <t>www.westcenter.org</t>
  </si>
  <si>
    <t>If you find yourself with significant adjustments to your current retail pricing (increases or decreases), please contact your Business Advisor before proceeding.  Your Business Advisor will assist you with developing a marketing strategy and plan to implement any retail pricing changes.</t>
  </si>
  <si>
    <r>
      <rPr>
        <b/>
        <sz val="11"/>
        <color theme="1"/>
        <rFont val="Calibri"/>
        <family val="2"/>
        <scheme val="minor"/>
      </rPr>
      <t xml:space="preserve">1. All expense category </t>
    </r>
    <r>
      <rPr>
        <sz val="11"/>
        <color theme="1"/>
        <rFont val="Calibri"/>
        <family val="2"/>
        <scheme val="minor"/>
      </rPr>
      <t xml:space="preserve">labels are there for your convenience, you can overwrite any and all labels, except </t>
    </r>
    <r>
      <rPr>
        <b/>
        <sz val="11"/>
        <color theme="1"/>
        <rFont val="Calibri"/>
        <family val="2"/>
        <scheme val="minor"/>
      </rPr>
      <t>Payroll Expense</t>
    </r>
    <r>
      <rPr>
        <sz val="11"/>
        <color theme="1"/>
        <rFont val="Calibri"/>
        <family val="2"/>
        <scheme val="minor"/>
      </rPr>
      <t>.</t>
    </r>
  </si>
  <si>
    <t>Advertising</t>
  </si>
  <si>
    <t>Bank Fees</t>
  </si>
  <si>
    <t>Communications</t>
  </si>
  <si>
    <t>Company Credit Cards</t>
  </si>
  <si>
    <t>Equipment Rental, Office</t>
  </si>
  <si>
    <t>Insurance, Business</t>
  </si>
  <si>
    <t>Insurance, General Liability</t>
  </si>
  <si>
    <t>Licenses, Permits &amp; Fees</t>
  </si>
  <si>
    <t>Line of Credit</t>
  </si>
  <si>
    <t>Memberships, Dues &amp; Fees</t>
  </si>
  <si>
    <t>Miscellaneous (G&amp;A)</t>
  </si>
  <si>
    <t>Office Supplies</t>
  </si>
  <si>
    <t>Payroll Processing</t>
  </si>
  <si>
    <t>Professional Services</t>
  </si>
  <si>
    <t>Refuse Disposal</t>
  </si>
  <si>
    <t>Rent or Lease, Office</t>
  </si>
  <si>
    <t>Rent or Lease, Property (Yard)</t>
  </si>
  <si>
    <t>Rent or Lease, Shop</t>
  </si>
  <si>
    <t>Rent or Lease, Shop Equipment</t>
  </si>
  <si>
    <t>Rent or Lease, Storage Unit</t>
  </si>
  <si>
    <t>R&amp;M, Shop Equipment</t>
  </si>
  <si>
    <t>Shop Supplies</t>
  </si>
  <si>
    <t>Utilities, Commercial Power</t>
  </si>
  <si>
    <t>Utilities, Water and Sewer</t>
  </si>
  <si>
    <t>Vehicle Expense, Fuel, Parking, Tolls</t>
  </si>
  <si>
    <t>Vehicle Expense, Lease/Loan</t>
  </si>
  <si>
    <t>Vehicle Expense, R&amp;M</t>
  </si>
  <si>
    <t>Big Bob</t>
  </si>
  <si>
    <t>CURRENT MARGIN</t>
  </si>
  <si>
    <t>Industry Margin:</t>
  </si>
  <si>
    <t>New Markup:</t>
  </si>
  <si>
    <t>INDUSTRY MARGIN</t>
  </si>
  <si>
    <t>UPDATED CURRENT SALES</t>
  </si>
  <si>
    <t xml:space="preserve">UPDATED </t>
  </si>
  <si>
    <t>(Current &amp; Proposed)</t>
  </si>
  <si>
    <r>
      <rPr>
        <b/>
        <sz val="11"/>
        <color theme="1"/>
        <rFont val="Calibri"/>
        <family val="2"/>
        <scheme val="minor"/>
      </rPr>
      <t>The Financial Position worksheet</t>
    </r>
    <r>
      <rPr>
        <sz val="11"/>
        <color theme="1"/>
        <rFont val="Calibri"/>
        <family val="2"/>
        <scheme val="minor"/>
      </rPr>
      <t xml:space="preserve"> provides you with </t>
    </r>
    <r>
      <rPr>
        <b/>
        <sz val="11"/>
        <color theme="1"/>
        <rFont val="Calibri"/>
        <family val="2"/>
        <scheme val="minor"/>
      </rPr>
      <t xml:space="preserve">Current, Updated </t>
    </r>
    <r>
      <rPr>
        <sz val="11"/>
        <color theme="1"/>
        <rFont val="Calibri"/>
        <family val="2"/>
        <scheme val="minor"/>
      </rPr>
      <t xml:space="preserve">and </t>
    </r>
    <r>
      <rPr>
        <b/>
        <sz val="11"/>
        <color theme="1"/>
        <rFont val="Calibri"/>
        <family val="2"/>
        <scheme val="minor"/>
      </rPr>
      <t>Proposed</t>
    </r>
    <r>
      <rPr>
        <sz val="11"/>
        <color theme="1"/>
        <rFont val="Calibri"/>
        <family val="2"/>
        <scheme val="minor"/>
      </rPr>
      <t xml:space="preserve"> data points for your sales, operating expenses, and financial position (did you realize a profit or a loss for the period reported).</t>
    </r>
  </si>
  <si>
    <t>UPDATED  PROFIT &amp; LOSS</t>
  </si>
  <si>
    <t xml:space="preserve">    hthjk</t>
  </si>
  <si>
    <t>2021 LOB Feasibility Test</t>
  </si>
  <si>
    <t>Enter Line Of Business (LOB) name:</t>
  </si>
  <si>
    <t>Feasibility</t>
  </si>
  <si>
    <t>LOB Development</t>
  </si>
  <si>
    <t>LOB Expansion</t>
  </si>
  <si>
    <t>Breakeven Analysis</t>
  </si>
  <si>
    <t xml:space="preserve">Overview:  </t>
  </si>
  <si>
    <t xml:space="preserve">Instructions:  </t>
  </si>
  <si>
    <r>
      <rPr>
        <b/>
        <sz val="11"/>
        <color theme="1"/>
        <rFont val="Calibri"/>
        <family val="2"/>
        <scheme val="minor"/>
      </rPr>
      <t xml:space="preserve">1. COGS/COSS Description:  </t>
    </r>
    <r>
      <rPr>
        <sz val="11"/>
        <color theme="1"/>
        <rFont val="Calibri"/>
        <family val="2"/>
        <scheme val="minor"/>
      </rPr>
      <t>enter each of your inventory items and/or services  you have for sale, individually.</t>
    </r>
  </si>
  <si>
    <t>COGS/COSS                                 DESCRIPTION</t>
  </si>
  <si>
    <t>QTY SOLD (estimated)</t>
  </si>
  <si>
    <r>
      <rPr>
        <b/>
        <sz val="11"/>
        <color theme="1"/>
        <rFont val="Calibri"/>
        <family val="2"/>
        <scheme val="minor"/>
      </rPr>
      <t>2. UNIT COST:</t>
    </r>
    <r>
      <rPr>
        <sz val="11"/>
        <color theme="1"/>
        <rFont val="Calibri"/>
        <family val="2"/>
        <scheme val="minor"/>
      </rPr>
      <t xml:space="preserve"> enter your costs to purchase the item for sale, or the service to be provided.</t>
    </r>
  </si>
  <si>
    <r>
      <rPr>
        <b/>
        <sz val="11"/>
        <color theme="1"/>
        <rFont val="Calibri"/>
        <family val="2"/>
        <scheme val="minor"/>
      </rPr>
      <t>b. Services rendered (COSS):</t>
    </r>
    <r>
      <rPr>
        <sz val="11"/>
        <color theme="1"/>
        <rFont val="Calibri"/>
        <family val="2"/>
        <scheme val="minor"/>
      </rPr>
      <t xml:space="preserve">  include the direct labor expense you pay an employee or yourself to provide the service.  The minimum to be charged is the current minimum wage, plus any additional  employee benefit expense.</t>
    </r>
  </si>
  <si>
    <t>Monthly</t>
  </si>
  <si>
    <t>Quarterly</t>
  </si>
  <si>
    <t>Annual</t>
  </si>
  <si>
    <t>Enter reporting period:</t>
  </si>
  <si>
    <t>Enter Reporting Period</t>
  </si>
  <si>
    <r>
      <rPr>
        <b/>
        <sz val="11"/>
        <color theme="1"/>
        <rFont val="Calibri"/>
        <family val="2"/>
        <scheme val="minor"/>
      </rPr>
      <t>2. In the</t>
    </r>
    <r>
      <rPr>
        <sz val="11"/>
        <color theme="1"/>
        <rFont val="Calibri"/>
        <family val="2"/>
        <scheme val="minor"/>
      </rPr>
      <t xml:space="preserve"> "</t>
    </r>
    <r>
      <rPr>
        <b/>
        <sz val="11"/>
        <color theme="1"/>
        <rFont val="Calibri"/>
        <family val="2"/>
        <scheme val="minor"/>
      </rPr>
      <t>OPERATING EXPENSES</t>
    </r>
    <r>
      <rPr>
        <sz val="11"/>
        <color theme="1"/>
        <rFont val="Calibri"/>
        <family val="2"/>
        <scheme val="minor"/>
      </rPr>
      <t>" column, enter your current or proposed recurring operating expense.  Do not enter any expense for capital assets.</t>
    </r>
  </si>
  <si>
    <t xml:space="preserve">Pricing Structure </t>
  </si>
  <si>
    <r>
      <rPr>
        <b/>
        <sz val="11"/>
        <color theme="1"/>
        <rFont val="Calibri"/>
        <family val="2"/>
        <scheme val="minor"/>
      </rPr>
      <t>The Pricing Structure</t>
    </r>
    <r>
      <rPr>
        <sz val="11"/>
        <color theme="1"/>
        <rFont val="Calibri"/>
        <family val="2"/>
        <scheme val="minor"/>
      </rPr>
      <t xml:space="preserve"> worksheet is designed to determine how you price your products and/or services, including: margin or markup method; consistency within and across all product lines; efficiencies; and most importantly - industry standards.</t>
    </r>
  </si>
  <si>
    <r>
      <rPr>
        <b/>
        <sz val="11"/>
        <color theme="1"/>
        <rFont val="Calibri"/>
        <family val="2"/>
        <scheme val="minor"/>
      </rPr>
      <t>1. Enter your current</t>
    </r>
    <r>
      <rPr>
        <sz val="11"/>
        <color theme="1"/>
        <rFont val="Calibri"/>
        <family val="2"/>
        <scheme val="minor"/>
      </rPr>
      <t xml:space="preserve"> or proposed retail pricing for all of the products and services listed.</t>
    </r>
  </si>
  <si>
    <t>Purpose of This Review:</t>
  </si>
  <si>
    <t>Enter Review Purpose</t>
  </si>
  <si>
    <t>Review Purpose:</t>
  </si>
  <si>
    <t>Reporting Period:</t>
  </si>
  <si>
    <r>
      <rPr>
        <b/>
        <sz val="12"/>
        <color theme="1"/>
        <rFont val="Calibri"/>
        <family val="2"/>
        <scheme val="minor"/>
      </rPr>
      <t>There are two</t>
    </r>
    <r>
      <rPr>
        <sz val="12"/>
        <color theme="1"/>
        <rFont val="Calibri"/>
        <family val="2"/>
        <scheme val="minor"/>
      </rPr>
      <t xml:space="preserve"> types of operating expenses:  Variable and Fixed</t>
    </r>
  </si>
  <si>
    <r>
      <rPr>
        <b/>
        <sz val="12"/>
        <color theme="1"/>
        <rFont val="Calibri"/>
        <family val="2"/>
        <scheme val="minor"/>
      </rPr>
      <t xml:space="preserve">1. Variable expenses, </t>
    </r>
    <r>
      <rPr>
        <sz val="12"/>
        <color theme="1"/>
        <rFont val="Calibri"/>
        <family val="2"/>
        <scheme val="minor"/>
      </rPr>
      <t>also called</t>
    </r>
    <r>
      <rPr>
        <b/>
        <sz val="12"/>
        <color theme="1"/>
        <rFont val="Calibri"/>
        <family val="2"/>
        <scheme val="minor"/>
      </rPr>
      <t xml:space="preserve"> COGS</t>
    </r>
    <r>
      <rPr>
        <sz val="12"/>
        <color theme="1"/>
        <rFont val="Calibri"/>
        <family val="2"/>
        <scheme val="minor"/>
      </rPr>
      <t xml:space="preserve"> (Costs of Goods Sold) or</t>
    </r>
    <r>
      <rPr>
        <b/>
        <sz val="12"/>
        <color theme="1"/>
        <rFont val="Calibri"/>
        <family val="2"/>
        <scheme val="minor"/>
      </rPr>
      <t xml:space="preserve"> COSS</t>
    </r>
    <r>
      <rPr>
        <sz val="12"/>
        <color theme="1"/>
        <rFont val="Calibri"/>
        <family val="2"/>
        <scheme val="minor"/>
      </rPr>
      <t xml:space="preserve"> (Costs of Services Sold).</t>
    </r>
  </si>
  <si>
    <r>
      <rPr>
        <b/>
        <sz val="12"/>
        <color theme="1"/>
        <rFont val="Calibri"/>
        <family val="2"/>
        <scheme val="minor"/>
      </rPr>
      <t>COGS or COSS</t>
    </r>
    <r>
      <rPr>
        <sz val="12"/>
        <color theme="1"/>
        <rFont val="Calibri"/>
        <family val="2"/>
        <scheme val="minor"/>
      </rPr>
      <t xml:space="preserve"> (costs of goods sold or cost of services sold) are variable expenses.  An expense that is only realized when you sell something.</t>
    </r>
  </si>
  <si>
    <t>Costs Of Goods Sold/Cost Of Services Sold</t>
  </si>
  <si>
    <t>Operating/Overhead Expenses</t>
  </si>
  <si>
    <t xml:space="preserve">Review Purpose:  </t>
  </si>
  <si>
    <t xml:space="preserve">Reporting Period:  </t>
  </si>
  <si>
    <t>Interest Expense</t>
  </si>
  <si>
    <t>Apparel</t>
  </si>
  <si>
    <t>Baked goods</t>
  </si>
  <si>
    <t>Sporting goods</t>
  </si>
  <si>
    <t>Beverage (Alcoholic)</t>
  </si>
  <si>
    <t>Beverage (Soft)</t>
  </si>
  <si>
    <t>Education</t>
  </si>
  <si>
    <t>Entertainment</t>
  </si>
  <si>
    <t>Farming/Agriculture</t>
  </si>
  <si>
    <t>Food Processing</t>
  </si>
  <si>
    <t>Food Wholesalers</t>
  </si>
  <si>
    <t>Furniture</t>
  </si>
  <si>
    <t>Green &amp; Renewable Energy</t>
  </si>
  <si>
    <t>Healthcare Products</t>
  </si>
  <si>
    <t>Jewelry</t>
  </si>
  <si>
    <t>Pet supplies</t>
  </si>
  <si>
    <t>Recreation</t>
  </si>
  <si>
    <t>Restaurant/Dining</t>
  </si>
  <si>
    <t>Retail (General)</t>
  </si>
  <si>
    <t>Retail (Grocery and Food)</t>
  </si>
  <si>
    <t>Retail (Online)</t>
  </si>
  <si>
    <t>Software (Entertainment)</t>
  </si>
  <si>
    <t>Shoe</t>
  </si>
  <si>
    <t>Paper/Forest Products</t>
  </si>
  <si>
    <t>Household Products</t>
  </si>
  <si>
    <t>Furn/Home Furnishings</t>
  </si>
  <si>
    <t>Net Margin</t>
  </si>
  <si>
    <t>Operating Margins</t>
  </si>
  <si>
    <t>Gross Margin</t>
  </si>
  <si>
    <t> Name</t>
  </si>
  <si>
    <t>Operating and Net Margins (nyu.edu)</t>
  </si>
  <si>
    <t>Gross and Net Profit Margins By Industry</t>
  </si>
  <si>
    <r>
      <rPr>
        <b/>
        <sz val="11"/>
        <color theme="1"/>
        <rFont val="Calibri"/>
        <family val="2"/>
        <scheme val="minor"/>
      </rPr>
      <t>Every industry</t>
    </r>
    <r>
      <rPr>
        <sz val="11"/>
        <color theme="1"/>
        <rFont val="Calibri"/>
        <family val="2"/>
        <scheme val="minor"/>
      </rPr>
      <t xml:space="preserve"> has a recognized target gross profit margin </t>
    </r>
    <r>
      <rPr>
        <b/>
        <sz val="11"/>
        <color theme="1"/>
        <rFont val="Calibri"/>
        <family val="2"/>
        <scheme val="minor"/>
      </rPr>
      <t>(GPM)</t>
    </r>
    <r>
      <rPr>
        <sz val="11"/>
        <color theme="1"/>
        <rFont val="Calibri"/>
        <family val="2"/>
        <scheme val="minor"/>
      </rPr>
      <t>, refer to the "</t>
    </r>
    <r>
      <rPr>
        <b/>
        <sz val="11"/>
        <color theme="1"/>
        <rFont val="Calibri"/>
        <family val="2"/>
        <scheme val="minor"/>
      </rPr>
      <t>Notes</t>
    </r>
    <r>
      <rPr>
        <sz val="11"/>
        <color theme="1"/>
        <rFont val="Calibri"/>
        <family val="2"/>
        <scheme val="minor"/>
      </rPr>
      <t>" tab for a list of common industry GPM's.</t>
    </r>
  </si>
  <si>
    <t>©  Copyright 2021, by Steven Lamb</t>
  </si>
  <si>
    <t>Reference</t>
  </si>
  <si>
    <t xml:space="preserve">  All other cells are protected to ensure the integrity of</t>
  </si>
  <si>
    <t>formulas, as well as your work.</t>
  </si>
  <si>
    <r>
      <rPr>
        <b/>
        <sz val="12"/>
        <color theme="1"/>
        <rFont val="Calibri"/>
        <family val="2"/>
        <scheme val="minor"/>
      </rPr>
      <t>A red triangle</t>
    </r>
    <r>
      <rPr>
        <sz val="12"/>
        <color theme="1"/>
        <rFont val="Calibri"/>
        <family val="2"/>
        <scheme val="minor"/>
      </rPr>
      <t xml:space="preserve"> in the upper right corner of a cell include specific instructions.  Hover your cursor over the cell</t>
    </r>
  </si>
  <si>
    <r>
      <rPr>
        <b/>
        <sz val="12"/>
        <color theme="1"/>
        <rFont val="Calibri"/>
        <family val="2"/>
        <scheme val="minor"/>
      </rPr>
      <t>Purpose of This Review:</t>
    </r>
    <r>
      <rPr>
        <sz val="12"/>
        <color theme="1"/>
        <rFont val="Calibri"/>
        <family val="2"/>
        <scheme val="minor"/>
      </rPr>
      <t xml:space="preserve">  use the drop down menu to select the type of report your are creating.</t>
    </r>
  </si>
  <si>
    <r>
      <rPr>
        <b/>
        <sz val="12"/>
        <color theme="1"/>
        <rFont val="Calibri"/>
        <family val="2"/>
        <scheme val="minor"/>
      </rPr>
      <t xml:space="preserve">2. Fixed expenses </t>
    </r>
    <r>
      <rPr>
        <sz val="12"/>
        <color theme="1"/>
        <rFont val="Calibri"/>
        <family val="2"/>
        <scheme val="minor"/>
      </rPr>
      <t xml:space="preserve">also called </t>
    </r>
    <r>
      <rPr>
        <b/>
        <sz val="12"/>
        <color theme="1"/>
        <rFont val="Calibri"/>
        <family val="2"/>
        <scheme val="minor"/>
      </rPr>
      <t>operating</t>
    </r>
    <r>
      <rPr>
        <sz val="12"/>
        <color theme="1"/>
        <rFont val="Calibri"/>
        <family val="2"/>
        <scheme val="minor"/>
      </rPr>
      <t xml:space="preserve"> expenses, </t>
    </r>
    <r>
      <rPr>
        <b/>
        <sz val="12"/>
        <color theme="1"/>
        <rFont val="Calibri"/>
        <family val="2"/>
        <scheme val="minor"/>
      </rPr>
      <t>overhead</t>
    </r>
    <r>
      <rPr>
        <sz val="12"/>
        <color theme="1"/>
        <rFont val="Calibri"/>
        <family val="2"/>
        <scheme val="minor"/>
      </rPr>
      <t xml:space="preserve"> expenses, or </t>
    </r>
    <r>
      <rPr>
        <b/>
        <sz val="12"/>
        <color theme="1"/>
        <rFont val="Calibri"/>
        <family val="2"/>
        <scheme val="minor"/>
      </rPr>
      <t>OPEX</t>
    </r>
    <r>
      <rPr>
        <sz val="12"/>
        <color theme="1"/>
        <rFont val="Calibri"/>
        <family val="2"/>
        <scheme val="minor"/>
      </rPr>
      <t>.</t>
    </r>
  </si>
  <si>
    <t>If your P&amp;L indicates $0.00 in profits, why would a Lender or Investor talk to you?</t>
  </si>
  <si>
    <r>
      <rPr>
        <b/>
        <sz val="11"/>
        <color theme="1"/>
        <rFont val="Calibri"/>
        <family val="2"/>
        <scheme val="minor"/>
      </rPr>
      <t>a.  Sales items (COGS):</t>
    </r>
    <r>
      <rPr>
        <sz val="11"/>
        <color theme="1"/>
        <rFont val="Calibri"/>
        <family val="2"/>
        <scheme val="minor"/>
      </rPr>
      <t xml:space="preserve">  include in your unit costs: shipping costs to receive the inventory;  per unit expense to prepare the item for sale.</t>
    </r>
  </si>
  <si>
    <r>
      <rPr>
        <b/>
        <sz val="11"/>
        <color theme="1"/>
        <rFont val="Calibri"/>
        <family val="2"/>
        <scheme val="minor"/>
      </rPr>
      <t>3. QTY SOLD:</t>
    </r>
    <r>
      <rPr>
        <sz val="11"/>
        <color theme="1"/>
        <rFont val="Calibri"/>
        <family val="2"/>
        <scheme val="minor"/>
      </rPr>
      <t xml:space="preserve">  this is either based on past historical sales data or an estimate of the COGS and/or COSS sold.</t>
    </r>
  </si>
  <si>
    <t>Big Bob's Ranch B&amp;B</t>
  </si>
  <si>
    <t>Airbnb Market Subscription</t>
  </si>
  <si>
    <t>Credit Card Processing Fees</t>
  </si>
  <si>
    <r>
      <rPr>
        <b/>
        <sz val="11"/>
        <color theme="1"/>
        <rFont val="Calibri"/>
        <family val="2"/>
        <scheme val="minor"/>
      </rPr>
      <t>3.  If your new or proposed LOB</t>
    </r>
    <r>
      <rPr>
        <sz val="11"/>
        <color theme="1"/>
        <rFont val="Calibri"/>
        <family val="2"/>
        <scheme val="minor"/>
      </rPr>
      <t xml:space="preserve"> will be using an existing OPEX, such as internet, charge-off a percentage of the total cost to your new LOB.</t>
    </r>
  </si>
  <si>
    <t>COGS/COSS Worksheet</t>
  </si>
  <si>
    <t>2-DAY STAY</t>
  </si>
  <si>
    <t>3-DAY STAY</t>
  </si>
  <si>
    <t>Welcome Basket, per room</t>
  </si>
  <si>
    <t>Laundry Services, per room</t>
  </si>
  <si>
    <t>Toiletries, per room</t>
  </si>
  <si>
    <t>Breakfast Service, per day</t>
  </si>
  <si>
    <t>Ranch Tour, With Lunch, per visit</t>
  </si>
  <si>
    <t>Housekeeping Service, per day</t>
  </si>
  <si>
    <t>2-Day Stay</t>
  </si>
  <si>
    <t>3-Day Stay</t>
  </si>
  <si>
    <t>1-DAY STAY</t>
  </si>
  <si>
    <t>Note:  rates are based on double occupancy.</t>
  </si>
  <si>
    <t>1-Day Stay</t>
  </si>
  <si>
    <t>B &amp; B</t>
  </si>
  <si>
    <r>
      <rPr>
        <b/>
        <sz val="11"/>
        <color theme="1"/>
        <rFont val="Calibri"/>
        <family val="2"/>
        <scheme val="minor"/>
      </rPr>
      <t>The importance</t>
    </r>
    <r>
      <rPr>
        <sz val="11"/>
        <color theme="1"/>
        <rFont val="Calibri"/>
        <family val="2"/>
        <scheme val="minor"/>
      </rPr>
      <t xml:space="preserve"> of hitting your industry GPM:</t>
    </r>
  </si>
  <si>
    <r>
      <t xml:space="preserve">If your current </t>
    </r>
    <r>
      <rPr>
        <b/>
        <sz val="11"/>
        <color theme="1"/>
        <rFont val="Calibri"/>
        <family val="2"/>
        <scheme val="minor"/>
      </rPr>
      <t>GPM is too low</t>
    </r>
    <r>
      <rPr>
        <sz val="11"/>
        <color theme="1"/>
        <rFont val="Calibri"/>
        <family val="2"/>
        <scheme val="minor"/>
      </rPr>
      <t>, you must sell more to cover your operating expenses.  Productivity and efficiencies suffer until your pricing is adjusted.</t>
    </r>
  </si>
  <si>
    <r>
      <t xml:space="preserve">If your current </t>
    </r>
    <r>
      <rPr>
        <b/>
        <sz val="11"/>
        <color theme="1"/>
        <rFont val="Calibri"/>
        <family val="2"/>
        <scheme val="minor"/>
      </rPr>
      <t>GPM is too high</t>
    </r>
    <r>
      <rPr>
        <sz val="11"/>
        <color theme="1"/>
        <rFont val="Calibri"/>
        <family val="2"/>
        <scheme val="minor"/>
      </rPr>
      <t>, you are loosing market share to competitors or pricing yourself out of the market all together.  Lowering your pricing equates to more sales, and greater efficiencies.</t>
    </r>
  </si>
  <si>
    <r>
      <rPr>
        <b/>
        <sz val="11"/>
        <color theme="1"/>
        <rFont val="Calibri"/>
        <family val="2"/>
        <scheme val="minor"/>
      </rPr>
      <t>2. In the Industry Margin</t>
    </r>
    <r>
      <rPr>
        <sz val="11"/>
        <color theme="1"/>
        <rFont val="Calibri"/>
        <family val="2"/>
        <scheme val="minor"/>
      </rPr>
      <t xml:space="preserve"> cell, enter the target GPM for your industry.</t>
    </r>
  </si>
  <si>
    <r>
      <rPr>
        <b/>
        <sz val="11"/>
        <color rgb="FF0000FF"/>
        <rFont val="Calibri"/>
        <family val="2"/>
        <scheme val="minor"/>
      </rPr>
      <t>Important:</t>
    </r>
    <r>
      <rPr>
        <sz val="11"/>
        <color rgb="FF0000FF"/>
        <rFont val="Calibri"/>
        <family val="2"/>
        <scheme val="minor"/>
      </rPr>
      <t xml:space="preserve">  This worksheet is not protected.</t>
    </r>
  </si>
  <si>
    <r>
      <rPr>
        <b/>
        <sz val="11"/>
        <color rgb="FF0000FF"/>
        <rFont val="Calibri"/>
        <family val="2"/>
        <scheme val="minor"/>
      </rPr>
      <t>This orksheet</t>
    </r>
    <r>
      <rPr>
        <sz val="11"/>
        <color rgb="FF0000FF"/>
        <rFont val="Calibri"/>
        <family val="2"/>
        <scheme val="minor"/>
      </rPr>
      <t xml:space="preserve"> allows you to build your COGS/COSS inventory when each COGS or COSS item is made up from different elements.</t>
    </r>
  </si>
  <si>
    <t>RETAIL PRICING STRUCTURE</t>
  </si>
  <si>
    <r>
      <rPr>
        <b/>
        <sz val="11"/>
        <color theme="1"/>
        <rFont val="Calibri"/>
        <family val="2"/>
        <scheme val="minor"/>
      </rPr>
      <t xml:space="preserve">Breakeven sales: </t>
    </r>
    <r>
      <rPr>
        <sz val="11"/>
        <color theme="1"/>
        <rFont val="Calibri"/>
        <family val="2"/>
        <scheme val="minor"/>
      </rPr>
      <t xml:space="preserve"> this is your first financial goal with a new business or a new LOB.  Breakeven sales translate to all expenses including labor are paid, but no profits are realized.  Your first sale after breakeven is pure profit.  Using the shoe store example, the sale of the $30 pair of shoes, after paying the $12 COGS expense equals $18.00 of profit.  Each sale after hitting breakeven until the end of the month is additional profit to the bottom line.</t>
    </r>
  </si>
  <si>
    <t>Total Operating Expenses</t>
  </si>
  <si>
    <t>Operating Expenses</t>
  </si>
  <si>
    <t>Repair and Maintenance G&amp;A</t>
  </si>
  <si>
    <t>Travel, Meals and Entertainment</t>
  </si>
  <si>
    <r>
      <rPr>
        <b/>
        <sz val="11"/>
        <color theme="1"/>
        <rFont val="Calibri"/>
        <family val="2"/>
        <scheme val="minor"/>
      </rPr>
      <t>Fixed Cost Coverage:</t>
    </r>
    <r>
      <rPr>
        <sz val="11"/>
        <color theme="1"/>
        <rFont val="Calibri"/>
        <family val="2"/>
        <scheme val="minor"/>
      </rPr>
      <t xml:space="preserve">  this is a management tool that describes the relation between sales and overhead expenses.  For every dollar of overhead expense, you need to generate your fixed cost coverage.  This tool can also be used as a budgeting tool:  if your monthly lease increases $150 per month, if your fixed cost coverage is $1.48, a monthly increase in sales of ($1.48 X $150 sales) $222.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</si>
</sst>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
    <numFmt numFmtId="165" formatCode="0.00_);[Red]\(0.00\)"/>
  </numFmts>
  <fonts count="62" x14ac:knownFonts="1">
    <font>
      <sz val="11"/>
      <color theme="1"/>
      <name val="Calibri"/>
      <family val="2"/>
      <scheme val="minor"/>
    </font>
    <font>
      <b/>
      <sz val="9"/>
      <name val="Gill Sans MT"/>
      <family val="2"/>
    </font>
    <font>
      <b/>
      <sz val="9"/>
      <color theme="3"/>
      <name val="Gill Sans MT"/>
      <family val="2"/>
    </font>
    <font>
      <sz val="11"/>
      <color indexed="8"/>
      <name val="Calibri"/>
      <family val="2"/>
    </font>
    <font>
      <sz val="10"/>
      <color indexed="81"/>
      <name val="Gill Sans MT"/>
      <family val="2"/>
    </font>
    <font>
      <sz val="9"/>
      <color indexed="81"/>
      <name val="Tahoma"/>
      <family val="2"/>
    </font>
    <font>
      <sz val="11"/>
      <color indexed="81"/>
      <name val="Gill Sans MT"/>
      <family val="2"/>
    </font>
    <font>
      <b/>
      <sz val="11"/>
      <color indexed="81"/>
      <name val="Gill Sans MT"/>
      <family val="2"/>
    </font>
    <font>
      <b/>
      <sz val="9"/>
      <color indexed="81"/>
      <name val="Tahoma"/>
      <family val="2"/>
    </font>
    <font>
      <b/>
      <sz val="12"/>
      <color theme="1"/>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b/>
      <sz val="11"/>
      <color theme="0"/>
      <name val="Calibri"/>
      <family val="2"/>
      <scheme val="minor"/>
    </font>
    <font>
      <b/>
      <sz val="16"/>
      <color rgb="FF0000CC"/>
      <name val="Calibri"/>
      <family val="2"/>
      <scheme val="minor"/>
    </font>
    <font>
      <sz val="11"/>
      <color indexed="8"/>
      <name val="Calibri"/>
      <family val="2"/>
      <scheme val="minor"/>
    </font>
    <font>
      <b/>
      <sz val="11"/>
      <color rgb="FF0000CC"/>
      <name val="Calibri"/>
      <family val="2"/>
      <scheme val="minor"/>
    </font>
    <font>
      <b/>
      <sz val="11"/>
      <color rgb="FFFF0000"/>
      <name val="Calibri"/>
      <family val="2"/>
      <scheme val="minor"/>
    </font>
    <font>
      <sz val="8"/>
      <name val="Calibri"/>
      <family val="2"/>
      <scheme val="minor"/>
    </font>
    <font>
      <sz val="12"/>
      <name val="Calibri"/>
      <family val="2"/>
      <scheme val="minor"/>
    </font>
    <font>
      <b/>
      <sz val="12"/>
      <color rgb="FF0000CC"/>
      <name val="Calibri"/>
      <family val="2"/>
      <scheme val="minor"/>
    </font>
    <font>
      <sz val="14"/>
      <color theme="1"/>
      <name val="Calibri"/>
      <family val="2"/>
      <scheme val="minor"/>
    </font>
    <font>
      <b/>
      <sz val="12"/>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sz val="11"/>
      <color theme="0"/>
      <name val="Calibri"/>
      <family val="2"/>
      <scheme val="minor"/>
    </font>
    <font>
      <b/>
      <sz val="14"/>
      <name val="Calibri"/>
      <family val="2"/>
      <scheme val="minor"/>
    </font>
    <font>
      <sz val="11"/>
      <color rgb="FF0000CC"/>
      <name val="Calibri"/>
      <family val="2"/>
      <scheme val="minor"/>
    </font>
    <font>
      <b/>
      <u val="double"/>
      <sz val="12"/>
      <color theme="1"/>
      <name val="Calibri"/>
      <family val="2"/>
      <scheme val="minor"/>
    </font>
    <font>
      <b/>
      <u/>
      <sz val="12"/>
      <color theme="1"/>
      <name val="Calibri"/>
      <family val="2"/>
      <scheme val="minor"/>
    </font>
    <font>
      <u/>
      <sz val="12"/>
      <color theme="1"/>
      <name val="Calibri"/>
      <family val="2"/>
      <scheme val="minor"/>
    </font>
    <font>
      <b/>
      <sz val="16"/>
      <color rgb="FF00B0F0"/>
      <name val="Calibri"/>
      <family val="2"/>
      <scheme val="minor"/>
    </font>
    <font>
      <sz val="12"/>
      <color rgb="FF0000CC"/>
      <name val="Calibri"/>
      <family val="2"/>
      <scheme val="minor"/>
    </font>
    <font>
      <b/>
      <sz val="12"/>
      <color rgb="FFFF0000"/>
      <name val="Calibri"/>
      <family val="2"/>
      <scheme val="minor"/>
    </font>
    <font>
      <b/>
      <sz val="9"/>
      <name val="Calibri"/>
      <family val="2"/>
      <scheme val="minor"/>
    </font>
    <font>
      <sz val="9"/>
      <color indexed="8"/>
      <name val="Calibri"/>
      <family val="2"/>
      <scheme val="minor"/>
    </font>
    <font>
      <sz val="9"/>
      <name val="Calibri"/>
      <family val="2"/>
      <scheme val="minor"/>
    </font>
    <font>
      <b/>
      <sz val="9"/>
      <color indexed="57"/>
      <name val="Calibri"/>
      <family val="2"/>
      <scheme val="minor"/>
    </font>
    <font>
      <b/>
      <sz val="9"/>
      <color theme="3"/>
      <name val="Calibri"/>
      <family val="2"/>
      <scheme val="minor"/>
    </font>
    <font>
      <sz val="9"/>
      <color indexed="9"/>
      <name val="Calibri"/>
      <family val="2"/>
      <scheme val="minor"/>
    </font>
    <font>
      <b/>
      <sz val="9"/>
      <color indexed="8"/>
      <name val="Calibri"/>
      <family val="2"/>
      <scheme val="minor"/>
    </font>
    <font>
      <sz val="14"/>
      <name val="Calibri"/>
      <family val="2"/>
      <scheme val="minor"/>
    </font>
    <font>
      <sz val="14"/>
      <color indexed="8"/>
      <name val="Calibri"/>
      <family val="2"/>
      <scheme val="minor"/>
    </font>
    <font>
      <u/>
      <sz val="11"/>
      <color rgb="FF0000CC"/>
      <name val="Calibri"/>
      <family val="2"/>
      <scheme val="minor"/>
    </font>
    <font>
      <b/>
      <sz val="16"/>
      <color rgb="FFFF0000"/>
      <name val="Calibri"/>
      <family val="2"/>
      <scheme val="minor"/>
    </font>
    <font>
      <b/>
      <sz val="11"/>
      <name val="Calibri"/>
      <family val="2"/>
      <scheme val="minor"/>
    </font>
    <font>
      <sz val="11"/>
      <color rgb="FFFF0000"/>
      <name val="Calibri"/>
      <family val="2"/>
      <scheme val="minor"/>
    </font>
    <font>
      <sz val="14"/>
      <color rgb="FFFF0000"/>
      <name val="Calibri"/>
      <family val="2"/>
      <scheme val="minor"/>
    </font>
    <font>
      <b/>
      <sz val="14"/>
      <color rgb="FFFF0000"/>
      <name val="Calibri"/>
      <family val="2"/>
      <scheme val="minor"/>
    </font>
    <font>
      <b/>
      <sz val="9"/>
      <color rgb="FFFF0000"/>
      <name val="Calibri"/>
      <family val="2"/>
      <scheme val="minor"/>
    </font>
    <font>
      <sz val="12"/>
      <color rgb="FFFF0000"/>
      <name val="Calibri"/>
      <family val="2"/>
      <scheme val="minor"/>
    </font>
    <font>
      <sz val="11"/>
      <name val="Calibri"/>
      <family val="2"/>
      <scheme val="minor"/>
    </font>
    <font>
      <b/>
      <sz val="12"/>
      <color rgb="FF0000FF"/>
      <name val="Calibri"/>
      <family val="2"/>
      <scheme val="minor"/>
    </font>
    <font>
      <sz val="11"/>
      <color rgb="FF0000FF"/>
      <name val="Calibri"/>
      <family val="2"/>
      <scheme val="minor"/>
    </font>
    <font>
      <b/>
      <sz val="16"/>
      <color rgb="FF0000FF"/>
      <name val="Calibri"/>
      <family val="2"/>
      <scheme val="minor"/>
    </font>
    <font>
      <b/>
      <sz val="11"/>
      <color rgb="FF0000FF"/>
      <name val="Calibri"/>
      <family val="2"/>
      <scheme val="minor"/>
    </font>
    <font>
      <b/>
      <i/>
      <sz val="11"/>
      <name val="Calibri"/>
      <family val="2"/>
      <scheme val="minor"/>
    </font>
    <font>
      <u/>
      <sz val="11"/>
      <color rgb="FF0000FF"/>
      <name val="Calibri"/>
      <family val="2"/>
      <scheme val="minor"/>
    </font>
    <font>
      <b/>
      <sz val="16"/>
      <color rgb="FF808000"/>
      <name val="Calibri"/>
      <family val="2"/>
      <scheme val="minor"/>
    </font>
    <font>
      <sz val="11"/>
      <color rgb="FF808000"/>
      <name val="Calibri"/>
      <family val="2"/>
      <scheme val="minor"/>
    </font>
    <font>
      <b/>
      <sz val="16"/>
      <name val="Calibri"/>
      <family val="2"/>
      <scheme val="minor"/>
    </font>
  </fonts>
  <fills count="14">
    <fill>
      <patternFill patternType="none"/>
    </fill>
    <fill>
      <patternFill patternType="gray125"/>
    </fill>
    <fill>
      <patternFill patternType="solid">
        <fgColor rgb="FF8ACC9E"/>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bgColor indexed="64"/>
      </patternFill>
    </fill>
    <fill>
      <patternFill patternType="solid">
        <fgColor rgb="FF0000CC"/>
        <bgColor indexed="64"/>
      </patternFill>
    </fill>
    <fill>
      <patternFill patternType="solid">
        <fgColor rgb="FF00B0F0"/>
        <bgColor indexed="64"/>
      </patternFill>
    </fill>
    <fill>
      <patternFill patternType="solid">
        <fgColor rgb="FF00B050"/>
        <bgColor indexed="64"/>
      </patternFill>
    </fill>
    <fill>
      <patternFill patternType="solid">
        <fgColor rgb="FFFFC000"/>
        <bgColor indexed="64"/>
      </patternFill>
    </fill>
    <fill>
      <patternFill patternType="solid">
        <fgColor rgb="FF808000"/>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theme="3"/>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style="thin">
        <color auto="1"/>
      </right>
      <top style="thin">
        <color auto="1"/>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6">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9" fontId="1" fillId="2" borderId="1" applyProtection="0">
      <alignment wrapText="1"/>
    </xf>
    <xf numFmtId="0" fontId="12" fillId="0" borderId="0" applyNumberFormat="0" applyFill="0" applyBorder="0" applyAlignment="0" applyProtection="0"/>
  </cellStyleXfs>
  <cellXfs count="541">
    <xf numFmtId="0" fontId="0" fillId="0" borderId="0" xfId="0"/>
    <xf numFmtId="0" fontId="0" fillId="0" borderId="0" xfId="0" applyAlignment="1">
      <alignment vertical="center"/>
    </xf>
    <xf numFmtId="0" fontId="11" fillId="0" borderId="0" xfId="0" applyFont="1" applyAlignment="1">
      <alignment horizontal="left" vertical="top"/>
    </xf>
    <xf numFmtId="0" fontId="0" fillId="0" borderId="0" xfId="0" applyAlignment="1">
      <alignment vertical="top"/>
    </xf>
    <xf numFmtId="0" fontId="11" fillId="0" borderId="8" xfId="0" applyFont="1" applyBorder="1" applyAlignment="1">
      <alignment horizontal="center" vertical="top" wrapText="1"/>
    </xf>
    <xf numFmtId="0" fontId="11" fillId="0" borderId="0" xfId="0" applyFont="1" applyAlignment="1">
      <alignment horizontal="center" vertical="top"/>
    </xf>
    <xf numFmtId="0" fontId="11" fillId="0" borderId="1" xfId="0" applyFont="1" applyBorder="1" applyAlignment="1">
      <alignment horizontal="center" vertical="top" wrapText="1"/>
    </xf>
    <xf numFmtId="0" fontId="0" fillId="0" borderId="1" xfId="0" applyBorder="1" applyAlignment="1">
      <alignment horizontal="center" vertical="top" wrapText="1"/>
    </xf>
    <xf numFmtId="8" fontId="0" fillId="0" borderId="1" xfId="0" applyNumberFormat="1" applyBorder="1" applyAlignment="1">
      <alignment horizontal="center" vertical="center" wrapText="1"/>
    </xf>
    <xf numFmtId="6" fontId="0" fillId="0" borderId="1" xfId="0" applyNumberFormat="1" applyBorder="1" applyAlignment="1">
      <alignment horizontal="center" vertical="center" wrapText="1"/>
    </xf>
    <xf numFmtId="6" fontId="0" fillId="0" borderId="8" xfId="0" applyNumberFormat="1" applyBorder="1" applyAlignment="1">
      <alignment horizontal="left" vertical="center" wrapText="1"/>
    </xf>
    <xf numFmtId="10" fontId="0" fillId="0" borderId="1" xfId="0" applyNumberFormat="1" applyBorder="1" applyAlignment="1">
      <alignment horizontal="center" vertical="top"/>
    </xf>
    <xf numFmtId="0" fontId="0" fillId="0" borderId="0" xfId="0" applyAlignment="1">
      <alignment horizontal="left" vertical="top"/>
    </xf>
    <xf numFmtId="0" fontId="0" fillId="0" borderId="1" xfId="0" applyBorder="1" applyAlignment="1">
      <alignment horizontal="center" vertical="center" wrapText="1"/>
    </xf>
    <xf numFmtId="0" fontId="0" fillId="0" borderId="0" xfId="0" applyAlignment="1">
      <alignment horizontal="left"/>
    </xf>
    <xf numFmtId="8" fontId="0" fillId="0" borderId="0" xfId="0" applyNumberFormat="1" applyAlignment="1">
      <alignment horizontal="left" vertical="top"/>
    </xf>
    <xf numFmtId="0" fontId="0" fillId="0" borderId="4" xfId="0" applyBorder="1" applyAlignment="1">
      <alignment vertical="center" wrapText="1"/>
    </xf>
    <xf numFmtId="0" fontId="0" fillId="0" borderId="7" xfId="0" applyBorder="1" applyAlignment="1">
      <alignment vertical="center" wrapText="1"/>
    </xf>
    <xf numFmtId="0" fontId="0" fillId="0" borderId="5" xfId="0" applyBorder="1" applyAlignment="1">
      <alignment vertical="center" wrapText="1"/>
    </xf>
    <xf numFmtId="0" fontId="0" fillId="0" borderId="9" xfId="0" applyBorder="1" applyAlignment="1">
      <alignment horizontal="left" vertical="center" wrapText="1"/>
    </xf>
    <xf numFmtId="0" fontId="0" fillId="0" borderId="0" xfId="0" applyAlignment="1">
      <alignment wrapText="1"/>
    </xf>
    <xf numFmtId="0" fontId="0" fillId="0" borderId="0" xfId="0" applyAlignment="1">
      <alignment horizontal="center"/>
    </xf>
    <xf numFmtId="0" fontId="21" fillId="0" borderId="0" xfId="0" applyFont="1" applyBorder="1" applyAlignment="1">
      <alignment vertical="top"/>
    </xf>
    <xf numFmtId="0" fontId="10" fillId="0" borderId="0" xfId="0" applyFont="1" applyBorder="1" applyAlignment="1"/>
    <xf numFmtId="0" fontId="10" fillId="0" borderId="0" xfId="0" applyFont="1" applyBorder="1" applyAlignment="1">
      <alignment horizontal="left"/>
    </xf>
    <xf numFmtId="0" fontId="20" fillId="0" borderId="0" xfId="0" applyFont="1" applyBorder="1" applyAlignment="1">
      <alignment horizontal="left"/>
    </xf>
    <xf numFmtId="49" fontId="2" fillId="3" borderId="0" xfId="4" applyFont="1" applyFill="1" applyBorder="1" applyAlignment="1"/>
    <xf numFmtId="0" fontId="10" fillId="0" borderId="0" xfId="0" applyFont="1" applyBorder="1" applyAlignment="1">
      <alignment horizontal="right"/>
    </xf>
    <xf numFmtId="0" fontId="10" fillId="0" borderId="0" xfId="0" applyFont="1" applyBorder="1" applyAlignment="1">
      <alignment horizontal="right" vertical="top"/>
    </xf>
    <xf numFmtId="0" fontId="10" fillId="0" borderId="0" xfId="0" applyFont="1" applyBorder="1" applyAlignment="1">
      <alignment horizontal="left" wrapText="1"/>
    </xf>
    <xf numFmtId="0" fontId="10" fillId="0" borderId="0" xfId="0" applyFont="1" applyBorder="1" applyAlignment="1">
      <alignment horizontal="left" wrapText="1" indent="2"/>
    </xf>
    <xf numFmtId="6" fontId="10" fillId="0" borderId="0" xfId="0" applyNumberFormat="1" applyFont="1" applyBorder="1" applyAlignment="1">
      <alignment horizontal="left"/>
    </xf>
    <xf numFmtId="0" fontId="9" fillId="0" borderId="0" xfId="0" applyFont="1" applyBorder="1" applyAlignment="1">
      <alignment horizontal="left" wrapText="1"/>
    </xf>
    <xf numFmtId="7" fontId="0" fillId="0" borderId="1" xfId="0" applyNumberFormat="1" applyFill="1" applyBorder="1" applyAlignment="1" applyProtection="1">
      <alignment horizontal="center"/>
    </xf>
    <xf numFmtId="0" fontId="21" fillId="0" borderId="0" xfId="0" applyFont="1" applyBorder="1" applyAlignment="1">
      <alignment vertical="center"/>
    </xf>
    <xf numFmtId="0" fontId="10" fillId="0" borderId="0" xfId="0" applyFont="1" applyBorder="1" applyAlignment="1">
      <alignment horizontal="left" wrapText="1"/>
    </xf>
    <xf numFmtId="0" fontId="0" fillId="0" borderId="0" xfId="0" applyProtection="1"/>
    <xf numFmtId="0" fontId="0" fillId="0" borderId="0" xfId="0" applyFill="1" applyBorder="1" applyProtection="1"/>
    <xf numFmtId="0" fontId="0" fillId="0" borderId="0" xfId="0" applyAlignment="1" applyProtection="1">
      <alignment horizontal="center"/>
    </xf>
    <xf numFmtId="3" fontId="0" fillId="0" borderId="0" xfId="0" applyNumberFormat="1" applyAlignment="1" applyProtection="1">
      <alignment horizontal="center"/>
    </xf>
    <xf numFmtId="5" fontId="0" fillId="0" borderId="0" xfId="0" applyNumberFormat="1" applyAlignment="1" applyProtection="1">
      <alignment horizontal="center"/>
    </xf>
    <xf numFmtId="0" fontId="0" fillId="0" borderId="0" xfId="0" applyFill="1" applyProtection="1"/>
    <xf numFmtId="0" fontId="0" fillId="0" borderId="0" xfId="0" applyAlignment="1" applyProtection="1">
      <alignment vertical="top"/>
    </xf>
    <xf numFmtId="0" fontId="14" fillId="0" borderId="0" xfId="0" applyFont="1" applyAlignment="1" applyProtection="1">
      <alignment vertical="top"/>
    </xf>
    <xf numFmtId="0" fontId="0" fillId="0" borderId="0" xfId="0" applyFont="1" applyAlignment="1" applyProtection="1">
      <alignment vertical="top"/>
    </xf>
    <xf numFmtId="0" fontId="0" fillId="0" borderId="0" xfId="0" applyFont="1" applyProtection="1"/>
    <xf numFmtId="0" fontId="15" fillId="0" borderId="8" xfId="0" applyFont="1" applyFill="1" applyBorder="1" applyProtection="1"/>
    <xf numFmtId="5" fontId="0" fillId="0" borderId="1" xfId="0" applyNumberFormat="1" applyBorder="1" applyAlignment="1" applyProtection="1">
      <alignment horizontal="center"/>
    </xf>
    <xf numFmtId="3" fontId="0" fillId="0" borderId="1" xfId="0" applyNumberFormat="1" applyFill="1" applyBorder="1" applyAlignment="1" applyProtection="1">
      <alignment horizontal="center"/>
    </xf>
    <xf numFmtId="0" fontId="11" fillId="0" borderId="0" xfId="0" applyFont="1" applyFill="1" applyAlignment="1" applyProtection="1">
      <alignment horizontal="left"/>
    </xf>
    <xf numFmtId="0" fontId="11" fillId="0" borderId="0" xfId="0" applyFont="1" applyAlignment="1" applyProtection="1">
      <alignment horizontal="left"/>
    </xf>
    <xf numFmtId="0" fontId="0" fillId="0" borderId="0" xfId="0" applyFill="1" applyAlignment="1" applyProtection="1">
      <alignment horizontal="center"/>
    </xf>
    <xf numFmtId="0" fontId="14" fillId="0" borderId="0" xfId="0" applyFont="1" applyAlignment="1" applyProtection="1">
      <alignment vertical="top" wrapText="1"/>
    </xf>
    <xf numFmtId="0" fontId="0" fillId="0" borderId="0" xfId="0" applyBorder="1" applyProtection="1"/>
    <xf numFmtId="0" fontId="0" fillId="0" borderId="0" xfId="0" applyBorder="1" applyAlignment="1" applyProtection="1">
      <alignment horizontal="center"/>
    </xf>
    <xf numFmtId="0" fontId="0" fillId="0" borderId="0" xfId="0" applyBorder="1" applyAlignment="1" applyProtection="1">
      <alignment vertical="top"/>
    </xf>
    <xf numFmtId="0" fontId="0" fillId="0" borderId="0" xfId="0" applyFont="1" applyBorder="1" applyAlignment="1" applyProtection="1">
      <alignment vertical="top"/>
    </xf>
    <xf numFmtId="0" fontId="0" fillId="0" borderId="0" xfId="0" applyFont="1" applyFill="1" applyBorder="1" applyAlignment="1" applyProtection="1">
      <alignment vertical="top"/>
    </xf>
    <xf numFmtId="0" fontId="0" fillId="0" borderId="0" xfId="0" applyBorder="1"/>
    <xf numFmtId="0" fontId="0" fillId="0" borderId="0" xfId="0" applyBorder="1" applyAlignment="1">
      <alignment horizontal="center"/>
    </xf>
    <xf numFmtId="0" fontId="10" fillId="0" borderId="0" xfId="0" applyFont="1" applyBorder="1"/>
    <xf numFmtId="5" fontId="10" fillId="0" borderId="0" xfId="0" applyNumberFormat="1" applyFont="1" applyBorder="1" applyAlignment="1">
      <alignment horizontal="center"/>
    </xf>
    <xf numFmtId="5" fontId="29" fillId="0" borderId="0" xfId="0" applyNumberFormat="1" applyFont="1" applyBorder="1" applyAlignment="1">
      <alignment horizontal="center"/>
    </xf>
    <xf numFmtId="10" fontId="10" fillId="0" borderId="0" xfId="0" applyNumberFormat="1" applyFont="1" applyBorder="1"/>
    <xf numFmtId="0" fontId="10" fillId="0" borderId="0" xfId="0" applyFont="1" applyBorder="1" applyAlignment="1">
      <alignment horizontal="center"/>
    </xf>
    <xf numFmtId="0" fontId="9" fillId="0" borderId="0" xfId="0" applyFont="1" applyBorder="1"/>
    <xf numFmtId="0" fontId="9" fillId="0" borderId="0" xfId="0" applyFont="1" applyBorder="1" applyAlignment="1">
      <alignment horizontal="left" indent="3"/>
    </xf>
    <xf numFmtId="0" fontId="10" fillId="0" borderId="0" xfId="0" applyFont="1" applyBorder="1" applyAlignment="1">
      <alignment horizontal="left" indent="3"/>
    </xf>
    <xf numFmtId="6" fontId="10" fillId="0" borderId="0" xfId="0" applyNumberFormat="1" applyFont="1" applyBorder="1" applyAlignment="1">
      <alignment horizontal="center"/>
    </xf>
    <xf numFmtId="5" fontId="30" fillId="0" borderId="0" xfId="0" applyNumberFormat="1" applyFont="1" applyBorder="1" applyAlignment="1">
      <alignment horizontal="center"/>
    </xf>
    <xf numFmtId="0" fontId="31" fillId="0" borderId="0" xfId="0" applyFont="1" applyBorder="1"/>
    <xf numFmtId="10" fontId="9" fillId="0" borderId="0" xfId="0" applyNumberFormat="1" applyFont="1" applyBorder="1"/>
    <xf numFmtId="10" fontId="9" fillId="0" borderId="0" xfId="0" applyNumberFormat="1" applyFont="1" applyBorder="1" applyAlignment="1">
      <alignment horizontal="center"/>
    </xf>
    <xf numFmtId="0" fontId="13" fillId="0" borderId="0" xfId="0" applyFont="1" applyFill="1" applyBorder="1" applyAlignment="1" applyProtection="1">
      <alignment horizontal="center" vertical="top" wrapText="1"/>
    </xf>
    <xf numFmtId="0" fontId="20" fillId="0" borderId="0" xfId="0" applyFont="1" applyBorder="1" applyAlignment="1"/>
    <xf numFmtId="0" fontId="33" fillId="0" borderId="0" xfId="0" applyFont="1" applyBorder="1" applyAlignment="1"/>
    <xf numFmtId="0" fontId="0" fillId="0" borderId="0" xfId="0" applyAlignment="1" applyProtection="1">
      <alignment horizontal="center" vertical="top"/>
    </xf>
    <xf numFmtId="0" fontId="13" fillId="0" borderId="8" xfId="0" applyFont="1" applyFill="1" applyBorder="1" applyAlignment="1" applyProtection="1">
      <alignment horizontal="center" vertical="top" wrapText="1"/>
    </xf>
    <xf numFmtId="7" fontId="0" fillId="0" borderId="0" xfId="0" applyNumberFormat="1" applyFill="1" applyBorder="1" applyAlignment="1" applyProtection="1">
      <alignment horizontal="center"/>
    </xf>
    <xf numFmtId="7" fontId="0" fillId="0" borderId="11" xfId="0" applyNumberFormat="1" applyFill="1" applyBorder="1" applyAlignment="1" applyProtection="1">
      <alignment horizontal="center"/>
    </xf>
    <xf numFmtId="0" fontId="14" fillId="0" borderId="0" xfId="0" applyFont="1" applyFill="1" applyAlignment="1" applyProtection="1">
      <alignment horizontal="center" vertical="top" wrapText="1"/>
    </xf>
    <xf numFmtId="6" fontId="13" fillId="0" borderId="0"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24" fillId="3" borderId="0" xfId="0" applyFont="1" applyFill="1" applyAlignment="1" applyProtection="1">
      <alignment horizontal="center" vertical="top"/>
    </xf>
    <xf numFmtId="0" fontId="10" fillId="0" borderId="0" xfId="0" applyFont="1" applyAlignment="1" applyProtection="1">
      <alignment horizontal="left"/>
    </xf>
    <xf numFmtId="0" fontId="10" fillId="0" borderId="0" xfId="0" applyFont="1" applyAlignment="1" applyProtection="1">
      <alignment horizontal="left" vertical="top"/>
    </xf>
    <xf numFmtId="0" fontId="24" fillId="6" borderId="0" xfId="0" applyFont="1" applyFill="1" applyAlignment="1" applyProtection="1">
      <alignment horizontal="center" vertical="center" wrapText="1"/>
    </xf>
    <xf numFmtId="0" fontId="24" fillId="12" borderId="0" xfId="0" applyFont="1" applyFill="1" applyAlignment="1" applyProtection="1">
      <alignment horizontal="center" vertical="center"/>
    </xf>
    <xf numFmtId="0" fontId="22" fillId="11" borderId="0" xfId="0" applyFont="1" applyFill="1" applyAlignment="1" applyProtection="1">
      <alignment horizontal="center" vertical="center"/>
    </xf>
    <xf numFmtId="0" fontId="22" fillId="10" borderId="0" xfId="0" applyFont="1" applyFill="1" applyAlignment="1" applyProtection="1">
      <alignment horizontal="center" vertical="center"/>
    </xf>
    <xf numFmtId="0" fontId="24" fillId="9" borderId="0" xfId="0" applyFont="1" applyFill="1" applyAlignment="1" applyProtection="1">
      <alignment horizontal="center" vertical="center"/>
    </xf>
    <xf numFmtId="0" fontId="9" fillId="13"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pplyProtection="1">
      <alignment horizontal="center" vertical="center"/>
    </xf>
    <xf numFmtId="0" fontId="10" fillId="0" borderId="0" xfId="0" applyFont="1" applyAlignment="1" applyProtection="1">
      <alignment vertical="center" wrapText="1"/>
    </xf>
    <xf numFmtId="0" fontId="24" fillId="0" borderId="0" xfId="0" applyFont="1" applyFill="1" applyAlignment="1" applyProtection="1">
      <alignment horizontal="center" vertical="center"/>
    </xf>
    <xf numFmtId="0" fontId="10" fillId="0" borderId="0" xfId="0" applyFont="1" applyAlignment="1" applyProtection="1"/>
    <xf numFmtId="0" fontId="9" fillId="3" borderId="0" xfId="0" applyFont="1" applyFill="1" applyAlignment="1" applyProtection="1">
      <alignment horizontal="left"/>
    </xf>
    <xf numFmtId="0" fontId="16" fillId="0" borderId="0" xfId="0" applyFont="1" applyAlignment="1" applyProtection="1">
      <alignment vertical="center"/>
    </xf>
    <xf numFmtId="0" fontId="12" fillId="0" borderId="0" xfId="5" applyAlignment="1" applyProtection="1">
      <alignment vertical="center"/>
    </xf>
    <xf numFmtId="0" fontId="0" fillId="0" borderId="0" xfId="0" applyAlignment="1" applyProtection="1">
      <alignment vertical="center"/>
    </xf>
    <xf numFmtId="0" fontId="0" fillId="0" borderId="0" xfId="0" applyAlignment="1" applyProtection="1">
      <alignment wrapText="1"/>
    </xf>
    <xf numFmtId="0" fontId="10" fillId="0" borderId="0" xfId="0" applyFont="1" applyBorder="1" applyAlignment="1">
      <alignment horizontal="left" wrapText="1"/>
    </xf>
    <xf numFmtId="0" fontId="10" fillId="0" borderId="0" xfId="0" applyFont="1" applyBorder="1" applyAlignment="1">
      <alignment vertical="top" wrapText="1"/>
    </xf>
    <xf numFmtId="49" fontId="2" fillId="3" borderId="0" xfId="4" applyFont="1" applyFill="1" applyBorder="1" applyAlignment="1" applyProtection="1"/>
    <xf numFmtId="10" fontId="10" fillId="0" borderId="0" xfId="0" applyNumberFormat="1" applyFont="1" applyBorder="1" applyAlignment="1">
      <alignment horizontal="left"/>
    </xf>
    <xf numFmtId="0" fontId="9" fillId="0" borderId="0" xfId="0" applyFont="1" applyBorder="1" applyAlignment="1">
      <alignment horizontal="left" wrapText="1" indent="2"/>
    </xf>
    <xf numFmtId="6" fontId="9" fillId="0" borderId="0" xfId="0" applyNumberFormat="1" applyFont="1" applyBorder="1" applyAlignment="1">
      <alignment horizontal="left"/>
    </xf>
    <xf numFmtId="0" fontId="10" fillId="0" borderId="0" xfId="0" applyFont="1" applyBorder="1" applyAlignment="1">
      <alignment horizontal="left" indent="5"/>
    </xf>
    <xf numFmtId="0" fontId="10" fillId="0" borderId="0" xfId="0" applyFont="1" applyBorder="1" applyAlignment="1">
      <alignment horizontal="left" wrapText="1" indent="5"/>
    </xf>
    <xf numFmtId="0" fontId="20" fillId="0" borderId="0" xfId="0" applyFont="1" applyFill="1" applyAlignment="1" applyProtection="1"/>
    <xf numFmtId="0" fontId="20" fillId="0" borderId="0" xfId="0" applyFont="1" applyFill="1" applyAlignment="1" applyProtection="1">
      <alignment horizontal="left"/>
    </xf>
    <xf numFmtId="0" fontId="10" fillId="0" borderId="0" xfId="0" applyFont="1" applyAlignment="1" applyProtection="1">
      <alignment horizontal="left" vertical="center"/>
    </xf>
    <xf numFmtId="0" fontId="10" fillId="0" borderId="1" xfId="0" applyFont="1" applyBorder="1" applyAlignment="1" applyProtection="1">
      <alignment horizontal="left" vertical="center"/>
    </xf>
    <xf numFmtId="0" fontId="10" fillId="7" borderId="0" xfId="0" applyFont="1" applyFill="1" applyAlignment="1" applyProtection="1">
      <alignment wrapText="1"/>
    </xf>
    <xf numFmtId="0" fontId="0" fillId="0" borderId="0" xfId="0" applyFont="1" applyFill="1" applyBorder="1" applyProtection="1"/>
    <xf numFmtId="3" fontId="13" fillId="6" borderId="3" xfId="0" applyNumberFormat="1" applyFont="1" applyFill="1" applyBorder="1" applyAlignment="1" applyProtection="1">
      <alignment horizontal="center" vertical="top" wrapText="1"/>
    </xf>
    <xf numFmtId="5" fontId="13" fillId="6" borderId="3" xfId="0" applyNumberFormat="1" applyFont="1" applyFill="1" applyBorder="1" applyAlignment="1" applyProtection="1">
      <alignment horizontal="center" vertical="top" wrapText="1"/>
    </xf>
    <xf numFmtId="0" fontId="0" fillId="0" borderId="0" xfId="0" applyAlignment="1" applyProtection="1">
      <alignment vertical="top" wrapText="1"/>
    </xf>
    <xf numFmtId="5" fontId="0" fillId="0" borderId="13" xfId="0" applyNumberFormat="1" applyBorder="1" applyAlignment="1" applyProtection="1">
      <alignment horizontal="center"/>
    </xf>
    <xf numFmtId="0" fontId="0" fillId="0" borderId="0" xfId="0" applyFill="1" applyBorder="1" applyAlignment="1" applyProtection="1">
      <alignment horizontal="center"/>
    </xf>
    <xf numFmtId="0" fontId="13" fillId="0" borderId="8" xfId="0" applyFont="1" applyFill="1" applyBorder="1" applyAlignment="1" applyProtection="1">
      <alignment horizontal="center" vertical="center" wrapText="1"/>
    </xf>
    <xf numFmtId="6" fontId="13" fillId="6" borderId="3" xfId="0" applyNumberFormat="1" applyFont="1" applyFill="1" applyBorder="1" applyAlignment="1" applyProtection="1">
      <alignment horizontal="center" vertical="center" wrapText="1"/>
    </xf>
    <xf numFmtId="6" fontId="13" fillId="0" borderId="0" xfId="0" applyNumberFormat="1" applyFont="1" applyFill="1" applyBorder="1" applyAlignment="1" applyProtection="1">
      <alignment horizontal="center" vertical="center" wrapText="1"/>
    </xf>
    <xf numFmtId="0" fontId="0" fillId="0" borderId="0" xfId="0" applyBorder="1" applyAlignment="1" applyProtection="1">
      <alignment wrapText="1"/>
    </xf>
    <xf numFmtId="0" fontId="10" fillId="0" borderId="0" xfId="0" applyFont="1" applyBorder="1" applyAlignment="1">
      <alignment horizontal="left" wrapText="1" indent="3"/>
    </xf>
    <xf numFmtId="0" fontId="10" fillId="0" borderId="0" xfId="0" applyFont="1" applyBorder="1" applyAlignment="1">
      <alignment horizontal="left" vertical="center" indent="3"/>
    </xf>
    <xf numFmtId="0" fontId="35" fillId="0" borderId="0" xfId="0" applyFont="1" applyProtection="1"/>
    <xf numFmtId="0" fontId="36" fillId="0" borderId="0" xfId="0" applyFont="1" applyProtection="1"/>
    <xf numFmtId="0" fontId="38" fillId="0" borderId="0" xfId="0" applyFont="1" applyAlignment="1" applyProtection="1">
      <alignment horizontal="left"/>
    </xf>
    <xf numFmtId="0" fontId="38" fillId="0" borderId="0" xfId="0" applyFont="1" applyAlignment="1" applyProtection="1">
      <alignment vertical="center"/>
    </xf>
    <xf numFmtId="0" fontId="35" fillId="0" borderId="0" xfId="0" applyFont="1" applyAlignment="1" applyProtection="1">
      <alignment horizontal="right"/>
    </xf>
    <xf numFmtId="0" fontId="35" fillId="0" borderId="0" xfId="0" applyFont="1" applyAlignment="1" applyProtection="1">
      <alignment horizontal="right" vertical="center"/>
    </xf>
    <xf numFmtId="0" fontId="37" fillId="0" borderId="0" xfId="0" applyFont="1" applyProtection="1"/>
    <xf numFmtId="49" fontId="39" fillId="3" borderId="2" xfId="4" applyFont="1" applyFill="1" applyBorder="1" applyProtection="1">
      <alignment wrapText="1"/>
    </xf>
    <xf numFmtId="0" fontId="39" fillId="3" borderId="2" xfId="4" applyNumberFormat="1" applyFont="1" applyFill="1" applyBorder="1" applyProtection="1">
      <alignment wrapText="1"/>
    </xf>
    <xf numFmtId="0" fontId="37" fillId="0" borderId="3" xfId="0" applyFont="1" applyBorder="1" applyProtection="1"/>
    <xf numFmtId="164" fontId="37" fillId="7" borderId="3" xfId="0" applyNumberFormat="1" applyFont="1" applyFill="1" applyBorder="1" applyProtection="1">
      <protection locked="0"/>
    </xf>
    <xf numFmtId="37" fontId="37" fillId="7" borderId="3" xfId="1" applyNumberFormat="1" applyFont="1" applyFill="1" applyBorder="1" applyProtection="1">
      <protection locked="0"/>
    </xf>
    <xf numFmtId="42" fontId="37" fillId="0" borderId="3" xfId="0" applyNumberFormat="1" applyFont="1" applyBorder="1" applyProtection="1"/>
    <xf numFmtId="41" fontId="37" fillId="7" borderId="3" xfId="2" applyNumberFormat="1" applyFont="1" applyFill="1" applyBorder="1" applyProtection="1">
      <protection locked="0"/>
    </xf>
    <xf numFmtId="42" fontId="37" fillId="0" borderId="3" xfId="2" applyNumberFormat="1" applyFont="1" applyFill="1" applyBorder="1" applyProtection="1"/>
    <xf numFmtId="0" fontId="37" fillId="0" borderId="1" xfId="0" applyFont="1" applyBorder="1" applyProtection="1"/>
    <xf numFmtId="164" fontId="37" fillId="7" borderId="1" xfId="0" applyNumberFormat="1" applyFont="1" applyFill="1" applyBorder="1" applyProtection="1">
      <protection locked="0"/>
    </xf>
    <xf numFmtId="2" fontId="37" fillId="7" borderId="1" xfId="2" applyNumberFormat="1" applyFont="1" applyFill="1" applyBorder="1" applyProtection="1">
      <protection locked="0"/>
    </xf>
    <xf numFmtId="37" fontId="37" fillId="7" borderId="1" xfId="1" applyNumberFormat="1" applyFont="1" applyFill="1" applyBorder="1" applyProtection="1">
      <protection locked="0"/>
    </xf>
    <xf numFmtId="42" fontId="37" fillId="0" borderId="1" xfId="0" applyNumberFormat="1" applyFont="1" applyBorder="1" applyProtection="1"/>
    <xf numFmtId="41" fontId="37" fillId="7" borderId="1" xfId="2" applyNumberFormat="1" applyFont="1" applyFill="1" applyBorder="1" applyProtection="1">
      <protection locked="0"/>
    </xf>
    <xf numFmtId="42" fontId="37" fillId="0" borderId="1" xfId="2" applyNumberFormat="1" applyFont="1" applyFill="1" applyBorder="1" applyProtection="1"/>
    <xf numFmtId="0" fontId="35" fillId="0" borderId="1" xfId="0" applyFont="1" applyBorder="1" applyProtection="1"/>
    <xf numFmtId="164" fontId="35" fillId="0" borderId="1" xfId="0" applyNumberFormat="1" applyFont="1" applyBorder="1" applyProtection="1"/>
    <xf numFmtId="44" fontId="37" fillId="0" borderId="1" xfId="2" applyFont="1" applyFill="1" applyBorder="1" applyAlignment="1" applyProtection="1">
      <alignment horizontal="center"/>
    </xf>
    <xf numFmtId="37" fontId="37" fillId="0" borderId="1" xfId="0" applyNumberFormat="1" applyFont="1" applyBorder="1" applyProtection="1"/>
    <xf numFmtId="0" fontId="35" fillId="4" borderId="1" xfId="0" applyFont="1" applyFill="1" applyBorder="1" applyProtection="1"/>
    <xf numFmtId="0" fontId="37" fillId="4" borderId="1" xfId="0" applyFont="1" applyFill="1" applyBorder="1" applyAlignment="1" applyProtection="1">
      <alignment horizontal="center"/>
    </xf>
    <xf numFmtId="0" fontId="37" fillId="4" borderId="1" xfId="0" applyFont="1" applyFill="1" applyBorder="1" applyProtection="1"/>
    <xf numFmtId="0" fontId="36" fillId="4" borderId="1" xfId="0" applyFont="1" applyFill="1" applyBorder="1" applyProtection="1"/>
    <xf numFmtId="44" fontId="37" fillId="4" borderId="1" xfId="2" applyFont="1" applyFill="1" applyBorder="1" applyProtection="1"/>
    <xf numFmtId="10" fontId="37" fillId="0" borderId="3" xfId="3" applyNumberFormat="1" applyFont="1" applyFill="1" applyBorder="1" applyProtection="1"/>
    <xf numFmtId="42" fontId="37" fillId="0" borderId="3" xfId="3" applyNumberFormat="1" applyFont="1" applyFill="1" applyBorder="1" applyProtection="1"/>
    <xf numFmtId="0" fontId="37" fillId="0" borderId="1" xfId="0" quotePrefix="1" applyFont="1" applyBorder="1" applyAlignment="1" applyProtection="1">
      <alignment horizontal="right"/>
    </xf>
    <xf numFmtId="10" fontId="37" fillId="0" borderId="1" xfId="3" applyNumberFormat="1" applyFont="1" applyFill="1" applyBorder="1" applyProtection="1"/>
    <xf numFmtId="42" fontId="37" fillId="0" borderId="1" xfId="3" applyNumberFormat="1" applyFont="1" applyFill="1" applyBorder="1" applyProtection="1"/>
    <xf numFmtId="42" fontId="37" fillId="0" borderId="1" xfId="0" applyNumberFormat="1" applyFont="1" applyBorder="1" applyAlignment="1" applyProtection="1">
      <alignment horizontal="right"/>
    </xf>
    <xf numFmtId="10" fontId="37" fillId="0" borderId="1" xfId="0" applyNumberFormat="1" applyFont="1" applyBorder="1" applyProtection="1"/>
    <xf numFmtId="10" fontId="35" fillId="0" borderId="1" xfId="0" applyNumberFormat="1" applyFont="1" applyBorder="1" applyAlignment="1" applyProtection="1">
      <alignment horizontal="right"/>
    </xf>
    <xf numFmtId="0" fontId="37" fillId="0" borderId="1" xfId="0" applyFont="1" applyBorder="1" applyAlignment="1" applyProtection="1">
      <alignment horizontal="center"/>
    </xf>
    <xf numFmtId="42" fontId="35" fillId="0" borderId="1" xfId="0" applyNumberFormat="1" applyFont="1" applyBorder="1" applyProtection="1"/>
    <xf numFmtId="0" fontId="40" fillId="0" borderId="0" xfId="0" applyFont="1" applyProtection="1"/>
    <xf numFmtId="0" fontId="41" fillId="0" borderId="0" xfId="0" applyFont="1" applyProtection="1"/>
    <xf numFmtId="9" fontId="36" fillId="0" borderId="0" xfId="0" applyNumberFormat="1" applyFont="1" applyAlignment="1" applyProtection="1">
      <alignment horizontal="center" vertical="center"/>
    </xf>
    <xf numFmtId="42" fontId="36" fillId="0" borderId="0" xfId="0" applyNumberFormat="1" applyFont="1" applyProtection="1"/>
    <xf numFmtId="0" fontId="42" fillId="12" borderId="0" xfId="0" applyFont="1" applyFill="1" applyAlignment="1" applyProtection="1">
      <alignment vertical="center"/>
    </xf>
    <xf numFmtId="0" fontId="27" fillId="12" borderId="0" xfId="0" applyFont="1" applyFill="1" applyAlignment="1" applyProtection="1">
      <alignment horizontal="left" vertical="center"/>
    </xf>
    <xf numFmtId="0" fontId="27" fillId="12" borderId="0" xfId="0" applyFont="1" applyFill="1" applyAlignment="1" applyProtection="1">
      <alignment vertical="center"/>
    </xf>
    <xf numFmtId="0" fontId="43" fillId="0" borderId="0" xfId="0" applyFont="1" applyAlignment="1" applyProtection="1">
      <alignment vertical="center"/>
    </xf>
    <xf numFmtId="0" fontId="35" fillId="0" borderId="0" xfId="0" applyFont="1" applyFill="1" applyAlignment="1" applyProtection="1">
      <alignment horizontal="right" vertical="center"/>
    </xf>
    <xf numFmtId="0" fontId="42" fillId="12" borderId="0" xfId="0" applyFont="1" applyFill="1" applyAlignment="1" applyProtection="1">
      <alignment horizontal="left" vertical="center"/>
    </xf>
    <xf numFmtId="0" fontId="43" fillId="0" borderId="0" xfId="0" applyFont="1" applyAlignment="1" applyProtection="1">
      <alignment horizontal="left" vertical="center"/>
    </xf>
    <xf numFmtId="10" fontId="0" fillId="0" borderId="0" xfId="0" applyNumberFormat="1" applyFill="1" applyAlignment="1" applyProtection="1">
      <alignment horizontal="center"/>
    </xf>
    <xf numFmtId="0" fontId="0" fillId="0" borderId="0" xfId="0" applyFill="1" applyAlignment="1" applyProtection="1">
      <alignment vertical="top"/>
    </xf>
    <xf numFmtId="0" fontId="16" fillId="0" borderId="0" xfId="0" applyFont="1" applyAlignment="1" applyProtection="1">
      <alignment vertical="top"/>
    </xf>
    <xf numFmtId="6" fontId="13" fillId="10" borderId="10" xfId="0" applyNumberFormat="1" applyFont="1" applyFill="1" applyBorder="1" applyAlignment="1" applyProtection="1">
      <alignment horizontal="center" vertical="top" wrapText="1"/>
    </xf>
    <xf numFmtId="5" fontId="13" fillId="10" borderId="10" xfId="0" applyNumberFormat="1" applyFont="1" applyFill="1" applyBorder="1" applyAlignment="1" applyProtection="1">
      <alignment horizontal="center" vertical="top" wrapText="1"/>
    </xf>
    <xf numFmtId="6" fontId="13" fillId="0" borderId="8" xfId="0" applyNumberFormat="1" applyFont="1" applyFill="1" applyBorder="1" applyAlignment="1" applyProtection="1">
      <alignment horizontal="center" vertical="top" wrapText="1"/>
    </xf>
    <xf numFmtId="3" fontId="13" fillId="10" borderId="3" xfId="0" applyNumberFormat="1" applyFont="1" applyFill="1" applyBorder="1" applyAlignment="1" applyProtection="1">
      <alignment horizontal="center" vertical="top" wrapText="1"/>
    </xf>
    <xf numFmtId="5" fontId="13" fillId="10" borderId="3" xfId="0" applyNumberFormat="1" applyFont="1" applyFill="1" applyBorder="1" applyAlignment="1" applyProtection="1">
      <alignment horizontal="center" vertical="top" wrapText="1"/>
    </xf>
    <xf numFmtId="0" fontId="15" fillId="0" borderId="1" xfId="0" applyFont="1" applyFill="1" applyBorder="1" applyProtection="1"/>
    <xf numFmtId="7" fontId="0" fillId="3" borderId="1" xfId="0" applyNumberFormat="1" applyFill="1" applyBorder="1" applyAlignment="1" applyProtection="1">
      <alignment horizontal="center"/>
    </xf>
    <xf numFmtId="7" fontId="0" fillId="0" borderId="8" xfId="0" applyNumberFormat="1" applyFill="1" applyBorder="1" applyProtection="1"/>
    <xf numFmtId="8" fontId="13" fillId="6" borderId="3" xfId="0" applyNumberFormat="1" applyFont="1" applyFill="1" applyBorder="1" applyAlignment="1" applyProtection="1">
      <alignment horizontal="center" vertical="top" wrapText="1"/>
    </xf>
    <xf numFmtId="8" fontId="13" fillId="10" borderId="3" xfId="0" applyNumberFormat="1" applyFont="1" applyFill="1" applyBorder="1" applyAlignment="1" applyProtection="1">
      <alignment horizontal="center" vertical="top" wrapText="1"/>
    </xf>
    <xf numFmtId="0" fontId="46" fillId="0" borderId="0" xfId="0" applyFont="1" applyAlignment="1" applyProtection="1">
      <alignment vertical="center"/>
    </xf>
    <xf numFmtId="0" fontId="16" fillId="0" borderId="0" xfId="0" applyFont="1" applyBorder="1" applyAlignment="1" applyProtection="1">
      <alignment vertical="center"/>
    </xf>
    <xf numFmtId="165" fontId="37" fillId="7" borderId="3" xfId="0" applyNumberFormat="1" applyFont="1" applyFill="1" applyBorder="1" applyProtection="1">
      <protection locked="0"/>
    </xf>
    <xf numFmtId="0" fontId="47" fillId="8" borderId="0" xfId="0" applyFont="1" applyFill="1"/>
    <xf numFmtId="0" fontId="48" fillId="8" borderId="0" xfId="0" applyFont="1" applyFill="1"/>
    <xf numFmtId="0" fontId="49" fillId="8" borderId="0" xfId="0" applyFont="1" applyFill="1"/>
    <xf numFmtId="0" fontId="24" fillId="8" borderId="0" xfId="0" applyFont="1" applyFill="1" applyAlignment="1">
      <alignment horizontal="left"/>
    </xf>
    <xf numFmtId="0" fontId="48" fillId="8" borderId="0" xfId="0" applyFont="1" applyFill="1" applyAlignment="1">
      <alignment horizontal="left" vertical="center"/>
    </xf>
    <xf numFmtId="0" fontId="24" fillId="8" borderId="0" xfId="0" applyFont="1" applyFill="1"/>
    <xf numFmtId="0" fontId="51" fillId="8" borderId="0" xfId="0" applyFont="1" applyFill="1" applyAlignment="1">
      <alignment horizontal="left" vertical="center"/>
    </xf>
    <xf numFmtId="0" fontId="51" fillId="8" borderId="0" xfId="0" applyFont="1" applyFill="1"/>
    <xf numFmtId="0" fontId="45" fillId="8" borderId="0" xfId="0" applyFont="1" applyFill="1" applyAlignment="1">
      <alignment horizontal="center" vertical="center" wrapText="1"/>
    </xf>
    <xf numFmtId="0" fontId="24" fillId="8" borderId="0" xfId="0" applyFont="1" applyFill="1" applyAlignment="1"/>
    <xf numFmtId="0" fontId="13" fillId="8" borderId="0" xfId="0" applyFont="1" applyFill="1"/>
    <xf numFmtId="10" fontId="0" fillId="0" borderId="0" xfId="0" applyNumberFormat="1" applyBorder="1" applyAlignment="1" applyProtection="1">
      <alignment horizontal="center"/>
    </xf>
    <xf numFmtId="10" fontId="0" fillId="0" borderId="0" xfId="0" applyNumberFormat="1" applyBorder="1" applyAlignment="1">
      <alignment horizontal="center"/>
    </xf>
    <xf numFmtId="7" fontId="10" fillId="0" borderId="0" xfId="0" applyNumberFormat="1" applyFont="1" applyBorder="1"/>
    <xf numFmtId="10" fontId="29" fillId="0" borderId="0" xfId="0" applyNumberFormat="1" applyFont="1" applyBorder="1" applyAlignment="1">
      <alignment horizontal="center"/>
    </xf>
    <xf numFmtId="0" fontId="16" fillId="0" borderId="0" xfId="0" applyFont="1" applyAlignment="1" applyProtection="1"/>
    <xf numFmtId="10" fontId="30" fillId="0" borderId="0" xfId="0" applyNumberFormat="1" applyFont="1" applyBorder="1" applyAlignment="1">
      <alignment horizontal="center"/>
    </xf>
    <xf numFmtId="0" fontId="15" fillId="7" borderId="1" xfId="0" applyFont="1" applyFill="1" applyBorder="1" applyProtection="1">
      <protection locked="0"/>
    </xf>
    <xf numFmtId="3" fontId="0" fillId="7" borderId="1" xfId="0" applyNumberFormat="1" applyFill="1" applyBorder="1" applyAlignment="1" applyProtection="1">
      <alignment horizontal="center"/>
      <protection locked="0"/>
    </xf>
    <xf numFmtId="6" fontId="0" fillId="7" borderId="1" xfId="0" applyNumberFormat="1" applyFill="1" applyBorder="1" applyAlignment="1" applyProtection="1">
      <alignment horizontal="center"/>
      <protection locked="0"/>
    </xf>
    <xf numFmtId="164" fontId="37" fillId="7" borderId="3" xfId="0" applyNumberFormat="1" applyFont="1" applyFill="1" applyBorder="1" applyProtection="1">
      <protection locked="0"/>
    </xf>
    <xf numFmtId="2" fontId="37" fillId="7" borderId="3" xfId="2" applyNumberFormat="1" applyFont="1" applyFill="1" applyBorder="1" applyProtection="1">
      <protection locked="0"/>
    </xf>
    <xf numFmtId="37" fontId="37" fillId="7" borderId="3" xfId="1" applyNumberFormat="1" applyFont="1" applyFill="1" applyBorder="1" applyProtection="1">
      <protection locked="0"/>
    </xf>
    <xf numFmtId="164" fontId="37" fillId="7" borderId="1" xfId="0" applyNumberFormat="1" applyFont="1" applyFill="1" applyBorder="1" applyProtection="1">
      <protection locked="0"/>
    </xf>
    <xf numFmtId="2" fontId="37" fillId="7" borderId="1" xfId="2" applyNumberFormat="1" applyFont="1" applyFill="1" applyBorder="1" applyProtection="1">
      <protection locked="0"/>
    </xf>
    <xf numFmtId="37" fontId="37" fillId="7" borderId="1" xfId="1" applyNumberFormat="1" applyFont="1" applyFill="1" applyBorder="1" applyProtection="1">
      <protection locked="0"/>
    </xf>
    <xf numFmtId="165" fontId="37" fillId="7" borderId="3" xfId="0" applyNumberFormat="1" applyFont="1" applyFill="1" applyBorder="1" applyProtection="1">
      <protection locked="0"/>
    </xf>
    <xf numFmtId="7" fontId="0" fillId="7" borderId="1" xfId="0" applyNumberFormat="1" applyFill="1" applyBorder="1" applyAlignment="1" applyProtection="1">
      <alignment horizontal="center"/>
      <protection locked="0"/>
    </xf>
    <xf numFmtId="10" fontId="10" fillId="0" borderId="0" xfId="0" applyNumberFormat="1" applyFont="1" applyBorder="1" applyAlignment="1">
      <alignment horizontal="center"/>
    </xf>
    <xf numFmtId="7" fontId="0" fillId="7" borderId="3" xfId="0" applyNumberFormat="1" applyFill="1" applyBorder="1" applyAlignment="1" applyProtection="1">
      <alignment horizontal="center"/>
      <protection locked="0"/>
    </xf>
    <xf numFmtId="0" fontId="28" fillId="0" borderId="0" xfId="0" applyFont="1" applyAlignment="1" applyProtection="1">
      <alignment vertical="top"/>
    </xf>
    <xf numFmtId="0" fontId="45" fillId="0" borderId="0" xfId="0" applyFont="1" applyAlignment="1" applyProtection="1">
      <alignment horizontal="center" vertical="top"/>
    </xf>
    <xf numFmtId="0" fontId="28" fillId="0" borderId="0" xfId="0" applyFont="1" applyAlignment="1" applyProtection="1"/>
    <xf numFmtId="0" fontId="28" fillId="0" borderId="0" xfId="0" applyFont="1" applyFill="1" applyAlignment="1" applyProtection="1">
      <alignment horizontal="center" vertical="top"/>
    </xf>
    <xf numFmtId="0" fontId="28" fillId="0" borderId="0" xfId="0" applyFont="1" applyFill="1" applyAlignment="1" applyProtection="1">
      <alignment vertical="top" wrapText="1"/>
    </xf>
    <xf numFmtId="0" fontId="28" fillId="0" borderId="0" xfId="0" applyFont="1" applyFill="1" applyAlignment="1" applyProtection="1">
      <alignment horizontal="center"/>
    </xf>
    <xf numFmtId="10" fontId="0" fillId="0" borderId="0" xfId="0" applyNumberFormat="1" applyAlignment="1" applyProtection="1">
      <alignment horizontal="left"/>
    </xf>
    <xf numFmtId="10" fontId="0" fillId="0" borderId="0" xfId="0" applyNumberFormat="1" applyBorder="1" applyAlignment="1" applyProtection="1">
      <alignment horizontal="left"/>
    </xf>
    <xf numFmtId="0" fontId="0" fillId="0" borderId="0" xfId="0" applyBorder="1" applyAlignment="1" applyProtection="1">
      <alignment horizontal="left"/>
    </xf>
    <xf numFmtId="10" fontId="11" fillId="0" borderId="0" xfId="0" applyNumberFormat="1" applyFont="1" applyFill="1" applyBorder="1" applyAlignment="1" applyProtection="1">
      <alignment horizontal="left"/>
    </xf>
    <xf numFmtId="10" fontId="0" fillId="0" borderId="0" xfId="0" applyNumberFormat="1" applyFill="1" applyBorder="1" applyAlignment="1" applyProtection="1">
      <alignment horizontal="left"/>
    </xf>
    <xf numFmtId="10" fontId="11" fillId="0" borderId="0" xfId="0" applyNumberFormat="1" applyFont="1" applyFill="1" applyBorder="1" applyAlignment="1" applyProtection="1">
      <alignment horizontal="center" vertical="center" wrapText="1"/>
    </xf>
    <xf numFmtId="0" fontId="16" fillId="0" borderId="0" xfId="0" applyFont="1" applyFill="1" applyBorder="1" applyAlignment="1" applyProtection="1">
      <alignment horizontal="left"/>
    </xf>
    <xf numFmtId="0" fontId="0" fillId="0" borderId="0" xfId="0" applyFill="1" applyBorder="1" applyAlignment="1" applyProtection="1">
      <alignment horizontal="left"/>
    </xf>
    <xf numFmtId="10" fontId="0" fillId="0" borderId="0" xfId="0" applyNumberFormat="1" applyAlignment="1" applyProtection="1">
      <alignment horizontal="center"/>
    </xf>
    <xf numFmtId="0" fontId="0" fillId="0" borderId="0" xfId="0" applyAlignment="1" applyProtection="1"/>
    <xf numFmtId="0" fontId="11" fillId="0" borderId="0" xfId="0" applyFont="1" applyFill="1" applyBorder="1" applyAlignment="1" applyProtection="1">
      <alignment horizontal="center" vertical="top" wrapText="1"/>
    </xf>
    <xf numFmtId="0" fontId="11" fillId="0" borderId="0" xfId="0" applyFont="1" applyAlignment="1" applyProtection="1">
      <alignment horizontal="center" vertical="top" wrapText="1"/>
    </xf>
    <xf numFmtId="0" fontId="11" fillId="0" borderId="0" xfId="0" applyFont="1" applyAlignment="1" applyProtection="1">
      <alignment horizontal="center" wrapText="1"/>
    </xf>
    <xf numFmtId="0" fontId="11" fillId="0" borderId="10" xfId="0" applyFont="1" applyBorder="1" applyAlignment="1" applyProtection="1">
      <alignment horizontal="center" vertical="top" wrapText="1"/>
    </xf>
    <xf numFmtId="7" fontId="11" fillId="11" borderId="8" xfId="0" applyNumberFormat="1" applyFont="1" applyFill="1" applyBorder="1" applyAlignment="1" applyProtection="1">
      <alignment horizontal="center" vertical="top" wrapText="1"/>
    </xf>
    <xf numFmtId="6" fontId="11" fillId="11" borderId="8" xfId="0" applyNumberFormat="1" applyFont="1" applyFill="1" applyBorder="1" applyAlignment="1" applyProtection="1">
      <alignment horizontal="center" vertical="top" wrapText="1"/>
    </xf>
    <xf numFmtId="6" fontId="11" fillId="0" borderId="0" xfId="0" applyNumberFormat="1" applyFont="1" applyAlignment="1" applyProtection="1">
      <alignment horizontal="center" vertical="top" wrapText="1"/>
    </xf>
    <xf numFmtId="6" fontId="11" fillId="11" borderId="3" xfId="0" applyNumberFormat="1" applyFont="1" applyFill="1" applyBorder="1" applyAlignment="1" applyProtection="1">
      <alignment horizontal="center" vertical="top" wrapText="1"/>
    </xf>
    <xf numFmtId="7" fontId="11" fillId="11" borderId="3" xfId="0" applyNumberFormat="1" applyFont="1" applyFill="1" applyBorder="1" applyAlignment="1" applyProtection="1">
      <alignment horizontal="center" vertical="top" wrapText="1"/>
    </xf>
    <xf numFmtId="6" fontId="11" fillId="0" borderId="0" xfId="0" applyNumberFormat="1" applyFont="1" applyAlignment="1" applyProtection="1">
      <alignment horizontal="center" wrapText="1"/>
    </xf>
    <xf numFmtId="7" fontId="0" fillId="0" borderId="1" xfId="0" applyNumberFormat="1" applyBorder="1" applyAlignment="1" applyProtection="1">
      <alignment horizontal="center"/>
    </xf>
    <xf numFmtId="7" fontId="0" fillId="0" borderId="0" xfId="0" applyNumberFormat="1" applyAlignment="1" applyProtection="1">
      <alignment horizontal="center"/>
    </xf>
    <xf numFmtId="7" fontId="0" fillId="0" borderId="3" xfId="0" applyNumberFormat="1" applyBorder="1" applyAlignment="1" applyProtection="1">
      <alignment horizontal="center"/>
    </xf>
    <xf numFmtId="10" fontId="0" fillId="0" borderId="3" xfId="0" applyNumberFormat="1" applyBorder="1" applyAlignment="1" applyProtection="1">
      <alignment horizontal="center"/>
    </xf>
    <xf numFmtId="9" fontId="11" fillId="0" borderId="0" xfId="0" applyNumberFormat="1" applyFont="1" applyAlignment="1" applyProtection="1">
      <alignment horizontal="center" vertical="top" wrapText="1"/>
    </xf>
    <xf numFmtId="0" fontId="44" fillId="0" borderId="0" xfId="5" applyFont="1" applyAlignment="1" applyProtection="1">
      <alignment vertical="center"/>
    </xf>
    <xf numFmtId="6" fontId="13" fillId="6" borderId="8" xfId="0" applyNumberFormat="1" applyFont="1" applyFill="1" applyBorder="1" applyAlignment="1" applyProtection="1">
      <alignment horizontal="center" vertical="top" wrapText="1"/>
    </xf>
    <xf numFmtId="3" fontId="13" fillId="6" borderId="8" xfId="0" applyNumberFormat="1" applyFont="1" applyFill="1" applyBorder="1" applyAlignment="1" applyProtection="1">
      <alignment horizontal="center" vertical="top" wrapText="1"/>
    </xf>
    <xf numFmtId="5" fontId="13" fillId="6" borderId="8" xfId="0" applyNumberFormat="1" applyFont="1" applyFill="1" applyBorder="1" applyAlignment="1" applyProtection="1">
      <alignment horizontal="center" vertical="top" wrapText="1"/>
    </xf>
    <xf numFmtId="0" fontId="13" fillId="6" borderId="8" xfId="0" applyFont="1" applyFill="1" applyBorder="1" applyAlignment="1" applyProtection="1">
      <alignment horizontal="center" vertical="top" wrapText="1"/>
    </xf>
    <xf numFmtId="0" fontId="13" fillId="6" borderId="3" xfId="0" applyFont="1" applyFill="1" applyBorder="1" applyAlignment="1" applyProtection="1">
      <alignment vertical="top" wrapText="1"/>
    </xf>
    <xf numFmtId="0" fontId="52" fillId="8" borderId="0" xfId="0" applyFont="1" applyFill="1"/>
    <xf numFmtId="0" fontId="50" fillId="8" borderId="0" xfId="0" applyFont="1" applyFill="1" applyAlignment="1">
      <alignment vertical="top"/>
    </xf>
    <xf numFmtId="0" fontId="20" fillId="0" borderId="0" xfId="0" applyFont="1" applyAlignment="1" applyProtection="1">
      <alignment vertical="center"/>
    </xf>
    <xf numFmtId="0" fontId="0" fillId="0" borderId="0" xfId="0" applyBorder="1" applyAlignment="1" applyProtection="1">
      <alignment vertical="center" wrapText="1"/>
    </xf>
    <xf numFmtId="5" fontId="0" fillId="0" borderId="1" xfId="0" applyNumberFormat="1" applyFill="1" applyBorder="1" applyAlignment="1" applyProtection="1">
      <alignment horizontal="center"/>
    </xf>
    <xf numFmtId="0" fontId="9" fillId="0" borderId="0" xfId="0" applyFont="1" applyAlignment="1" applyProtection="1"/>
    <xf numFmtId="0" fontId="9" fillId="3" borderId="0" xfId="0" applyFont="1" applyFill="1" applyAlignment="1" applyProtection="1"/>
    <xf numFmtId="0" fontId="10" fillId="3" borderId="0" xfId="0" applyFont="1" applyFill="1" applyAlignment="1" applyProtection="1"/>
    <xf numFmtId="0" fontId="0" fillId="0" borderId="0" xfId="0" applyFont="1" applyAlignment="1" applyProtection="1"/>
    <xf numFmtId="0" fontId="53" fillId="0" borderId="0" xfId="0" applyFont="1" applyBorder="1" applyAlignment="1" applyProtection="1">
      <alignment vertical="top"/>
    </xf>
    <xf numFmtId="0" fontId="56" fillId="0" borderId="0" xfId="0" applyFont="1" applyBorder="1" applyAlignment="1" applyProtection="1">
      <alignment vertical="center"/>
    </xf>
    <xf numFmtId="0" fontId="55" fillId="0" borderId="0" xfId="0" applyFont="1" applyAlignment="1" applyProtection="1">
      <alignment vertical="top" wrapText="1"/>
    </xf>
    <xf numFmtId="0" fontId="13" fillId="0" borderId="11" xfId="0" applyFont="1" applyFill="1" applyBorder="1" applyAlignment="1" applyProtection="1">
      <alignment horizontal="center" vertical="top" wrapText="1"/>
    </xf>
    <xf numFmtId="0" fontId="55" fillId="0" borderId="0" xfId="0" applyFont="1" applyFill="1" applyAlignment="1" applyProtection="1">
      <alignment vertical="top"/>
    </xf>
    <xf numFmtId="0" fontId="55" fillId="0" borderId="0" xfId="0" applyFont="1" applyFill="1" applyAlignment="1" applyProtection="1">
      <alignment vertical="top" wrapText="1"/>
    </xf>
    <xf numFmtId="0" fontId="55" fillId="0" borderId="0" xfId="0" applyFont="1" applyAlignment="1" applyProtection="1">
      <alignment horizontal="right"/>
    </xf>
    <xf numFmtId="0" fontId="55" fillId="0" borderId="0" xfId="0" applyFont="1" applyAlignment="1" applyProtection="1">
      <alignment horizontal="right" wrapText="1"/>
    </xf>
    <xf numFmtId="0" fontId="55" fillId="0" borderId="0" xfId="0" applyFont="1" applyAlignment="1" applyProtection="1">
      <alignment wrapText="1"/>
    </xf>
    <xf numFmtId="0" fontId="55" fillId="0" borderId="0" xfId="0" applyFont="1" applyAlignment="1" applyProtection="1">
      <alignment horizontal="right" vertical="top"/>
    </xf>
    <xf numFmtId="0" fontId="55" fillId="0" borderId="0" xfId="0" applyFont="1" applyAlignment="1" applyProtection="1">
      <alignment horizontal="right" vertical="top" wrapText="1"/>
    </xf>
    <xf numFmtId="0" fontId="54" fillId="0" borderId="0" xfId="0" applyFont="1" applyAlignment="1" applyProtection="1">
      <alignment horizontal="right"/>
    </xf>
    <xf numFmtId="0" fontId="54" fillId="0" borderId="0" xfId="0" applyFont="1" applyAlignment="1" applyProtection="1">
      <alignment horizontal="right" vertical="top"/>
    </xf>
    <xf numFmtId="0" fontId="0" fillId="0" borderId="0" xfId="0" applyFont="1" applyBorder="1"/>
    <xf numFmtId="10" fontId="0" fillId="0" borderId="0" xfId="0" applyNumberFormat="1" applyFont="1" applyBorder="1" applyAlignment="1">
      <alignment horizontal="center"/>
    </xf>
    <xf numFmtId="0" fontId="57" fillId="0" borderId="0" xfId="0" applyFont="1" applyBorder="1" applyAlignment="1">
      <alignment horizontal="center" vertical="top"/>
    </xf>
    <xf numFmtId="0" fontId="52" fillId="0" borderId="0" xfId="0" applyFont="1" applyBorder="1"/>
    <xf numFmtId="10" fontId="52" fillId="0" borderId="0" xfId="0" applyNumberFormat="1" applyFont="1" applyBorder="1" applyAlignment="1">
      <alignment horizontal="center"/>
    </xf>
    <xf numFmtId="10" fontId="57" fillId="0" borderId="0" xfId="0" applyNumberFormat="1" applyFont="1" applyBorder="1" applyAlignment="1">
      <alignment horizontal="center" vertical="top" wrapText="1"/>
    </xf>
    <xf numFmtId="0" fontId="54" fillId="0" borderId="0" xfId="0" applyFont="1"/>
    <xf numFmtId="0" fontId="56" fillId="0" borderId="0" xfId="0" applyFont="1"/>
    <xf numFmtId="0" fontId="56" fillId="0" borderId="0" xfId="0" applyFont="1" applyAlignment="1" applyProtection="1">
      <alignment vertical="center"/>
    </xf>
    <xf numFmtId="6" fontId="54" fillId="0" borderId="0" xfId="0" applyNumberFormat="1" applyFont="1" applyAlignment="1">
      <alignment horizontal="left"/>
    </xf>
    <xf numFmtId="7" fontId="54" fillId="0" borderId="0" xfId="0" applyNumberFormat="1" applyFont="1" applyAlignment="1">
      <alignment horizontal="center"/>
    </xf>
    <xf numFmtId="10" fontId="54" fillId="0" borderId="0" xfId="0" applyNumberFormat="1" applyFont="1" applyAlignment="1">
      <alignment horizontal="center"/>
    </xf>
    <xf numFmtId="0" fontId="10" fillId="0" borderId="0" xfId="0" applyFont="1" applyAlignment="1" applyProtection="1">
      <alignment horizontal="left" wrapText="1"/>
    </xf>
    <xf numFmtId="0" fontId="10" fillId="0" borderId="0" xfId="0" applyFont="1" applyAlignment="1" applyProtection="1">
      <alignment horizontal="left" vertical="top" wrapText="1"/>
    </xf>
    <xf numFmtId="0" fontId="9" fillId="0" borderId="0" xfId="0" applyFont="1" applyAlignment="1" applyProtection="1">
      <alignment horizontal="left"/>
    </xf>
    <xf numFmtId="0" fontId="58" fillId="0" borderId="0" xfId="5" applyFont="1" applyAlignment="1">
      <alignment horizontal="left" vertical="center" indent="5"/>
    </xf>
    <xf numFmtId="0" fontId="58" fillId="0" borderId="0" xfId="5" applyFont="1" applyAlignment="1" applyProtection="1">
      <alignment horizontal="left" vertical="center" indent="5"/>
    </xf>
    <xf numFmtId="0" fontId="58" fillId="0" borderId="0" xfId="5" applyFont="1" applyAlignment="1" applyProtection="1">
      <alignment horizontal="left" indent="5"/>
    </xf>
    <xf numFmtId="0" fontId="58" fillId="0" borderId="0" xfId="5" applyFont="1" applyAlignment="1">
      <alignment horizontal="left" indent="5"/>
    </xf>
    <xf numFmtId="0" fontId="24" fillId="8" borderId="0" xfId="0" applyFont="1" applyFill="1" applyAlignment="1" applyProtection="1">
      <alignment horizontal="center" vertical="center"/>
    </xf>
    <xf numFmtId="0" fontId="20" fillId="0" borderId="0" xfId="0" applyFont="1" applyAlignment="1" applyProtection="1">
      <alignment vertical="top"/>
    </xf>
    <xf numFmtId="0" fontId="0" fillId="0" borderId="0" xfId="0" applyFont="1" applyAlignment="1" applyProtection="1">
      <alignment horizontal="center" vertical="top" wrapText="1"/>
    </xf>
    <xf numFmtId="0" fontId="14" fillId="0" borderId="0" xfId="0" applyFont="1" applyAlignment="1" applyProtection="1">
      <alignment horizontal="center" vertical="top"/>
    </xf>
    <xf numFmtId="0" fontId="55" fillId="0" borderId="0" xfId="0" applyFont="1" applyAlignment="1" applyProtection="1">
      <alignment horizontal="center"/>
    </xf>
    <xf numFmtId="0" fontId="54" fillId="0" borderId="0" xfId="0" applyFont="1" applyAlignment="1" applyProtection="1">
      <alignment horizontal="center"/>
    </xf>
    <xf numFmtId="0" fontId="55" fillId="0" borderId="0" xfId="0" applyFont="1" applyAlignment="1" applyProtection="1">
      <alignment horizontal="center" vertical="top"/>
    </xf>
    <xf numFmtId="0" fontId="54" fillId="0" borderId="0" xfId="0" applyFont="1" applyAlignment="1" applyProtection="1">
      <alignment horizontal="center" vertical="top"/>
    </xf>
    <xf numFmtId="0" fontId="0" fillId="0" borderId="0" xfId="0" applyFont="1" applyAlignment="1" applyProtection="1">
      <alignment horizontal="center" vertical="top"/>
    </xf>
    <xf numFmtId="0" fontId="11" fillId="0" borderId="0" xfId="0" applyFont="1" applyAlignment="1" applyProtection="1">
      <alignment horizontal="center"/>
    </xf>
    <xf numFmtId="0" fontId="55" fillId="0" borderId="0" xfId="0" applyFont="1" applyAlignment="1" applyProtection="1">
      <alignment horizontal="left" vertical="top" wrapText="1"/>
    </xf>
    <xf numFmtId="0" fontId="0" fillId="0" borderId="0" xfId="0" applyAlignment="1" applyProtection="1">
      <alignment horizontal="left" wrapText="1"/>
    </xf>
    <xf numFmtId="0" fontId="55" fillId="0" borderId="0" xfId="0" applyFont="1" applyAlignment="1" applyProtection="1">
      <alignment horizontal="left" vertical="top"/>
    </xf>
    <xf numFmtId="0" fontId="11" fillId="11" borderId="8" xfId="0" applyFont="1" applyFill="1" applyBorder="1" applyAlignment="1" applyProtection="1">
      <alignment horizontal="center" vertical="top" wrapText="1"/>
    </xf>
    <xf numFmtId="0" fontId="14" fillId="0" borderId="0" xfId="0" applyFont="1" applyAlignment="1" applyProtection="1">
      <alignment horizontal="center" vertical="top" wrapText="1"/>
    </xf>
    <xf numFmtId="0" fontId="13" fillId="13" borderId="0" xfId="0" applyFont="1" applyFill="1" applyBorder="1" applyAlignment="1" applyProtection="1">
      <alignment horizontal="center" vertical="top" wrapText="1"/>
    </xf>
    <xf numFmtId="0" fontId="28" fillId="0" borderId="0" xfId="0" applyFont="1" applyFill="1" applyAlignment="1" applyProtection="1">
      <alignment horizontal="right"/>
    </xf>
    <xf numFmtId="0" fontId="55" fillId="0" borderId="0" xfId="0" applyFont="1" applyFill="1" applyAlignment="1" applyProtection="1">
      <alignment horizontal="right"/>
    </xf>
    <xf numFmtId="0" fontId="28" fillId="0" borderId="0" xfId="0" applyFont="1" applyFill="1" applyAlignment="1" applyProtection="1">
      <alignment horizontal="right" wrapText="1"/>
    </xf>
    <xf numFmtId="10" fontId="0" fillId="0" borderId="0" xfId="0" applyNumberFormat="1" applyFill="1" applyBorder="1" applyAlignment="1" applyProtection="1">
      <alignment horizontal="center"/>
    </xf>
    <xf numFmtId="6" fontId="0" fillId="0" borderId="0" xfId="0" applyNumberFormat="1" applyAlignment="1" applyProtection="1"/>
    <xf numFmtId="0" fontId="28" fillId="0" borderId="0" xfId="0" applyFont="1" applyFill="1" applyBorder="1" applyAlignment="1" applyProtection="1">
      <alignment horizontal="center" vertical="top"/>
    </xf>
    <xf numFmtId="9" fontId="16" fillId="0" borderId="0" xfId="0" applyNumberFormat="1" applyFont="1" applyBorder="1" applyAlignment="1" applyProtection="1">
      <alignment horizontal="left" wrapText="1"/>
    </xf>
    <xf numFmtId="10" fontId="11" fillId="7" borderId="0" xfId="0" applyNumberFormat="1" applyFont="1" applyFill="1" applyBorder="1" applyAlignment="1" applyProtection="1">
      <alignment horizontal="left"/>
      <protection locked="0"/>
    </xf>
    <xf numFmtId="0" fontId="55" fillId="0" borderId="0" xfId="0" applyFont="1" applyFill="1" applyBorder="1" applyAlignment="1" applyProtection="1">
      <alignment vertical="top"/>
    </xf>
    <xf numFmtId="0" fontId="55" fillId="0" borderId="0" xfId="0" applyFont="1" applyBorder="1" applyAlignment="1" applyProtection="1">
      <alignment horizontal="right" vertical="center"/>
    </xf>
    <xf numFmtId="0" fontId="55" fillId="0" borderId="0" xfId="0" applyFont="1" applyFill="1" applyBorder="1" applyAlignment="1" applyProtection="1">
      <alignment horizontal="left" vertical="center"/>
    </xf>
    <xf numFmtId="0" fontId="28" fillId="0" borderId="0" xfId="0" applyFont="1" applyFill="1" applyBorder="1" applyAlignment="1" applyProtection="1">
      <alignment vertical="top" wrapText="1"/>
    </xf>
    <xf numFmtId="0" fontId="28" fillId="0" borderId="0" xfId="0" applyFont="1" applyFill="1" applyBorder="1" applyAlignment="1" applyProtection="1">
      <alignment horizontal="center"/>
    </xf>
    <xf numFmtId="0" fontId="10"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3" fontId="0" fillId="0" borderId="0" xfId="0" applyNumberFormat="1" applyBorder="1" applyAlignment="1" applyProtection="1">
      <alignment horizontal="center"/>
    </xf>
    <xf numFmtId="0" fontId="0" fillId="0" borderId="0" xfId="0" applyProtection="1">
      <protection locked="0"/>
    </xf>
    <xf numFmtId="0" fontId="55" fillId="0" borderId="0" xfId="0" applyFont="1" applyAlignment="1" applyProtection="1">
      <alignment vertical="top" wrapText="1"/>
      <protection locked="0"/>
    </xf>
    <xf numFmtId="0" fontId="13" fillId="6" borderId="8" xfId="0" applyFont="1" applyFill="1" applyBorder="1" applyAlignment="1" applyProtection="1">
      <alignment horizontal="center" vertical="top" wrapText="1"/>
      <protection locked="0"/>
    </xf>
    <xf numFmtId="0" fontId="13" fillId="0" borderId="0" xfId="0" applyFont="1" applyFill="1" applyBorder="1" applyAlignment="1" applyProtection="1">
      <alignment horizontal="center" vertical="top" wrapText="1"/>
      <protection locked="0"/>
    </xf>
    <xf numFmtId="6" fontId="13" fillId="6" borderId="8" xfId="0" applyNumberFormat="1" applyFont="1" applyFill="1" applyBorder="1" applyAlignment="1" applyProtection="1">
      <alignment horizontal="center" vertical="top" wrapText="1"/>
      <protection locked="0"/>
    </xf>
    <xf numFmtId="0" fontId="13" fillId="6" borderId="10" xfId="0" applyFont="1" applyFill="1" applyBorder="1" applyAlignment="1" applyProtection="1">
      <alignment horizontal="center" vertical="top" wrapText="1"/>
      <protection locked="0"/>
    </xf>
    <xf numFmtId="0" fontId="13" fillId="6" borderId="3" xfId="0" applyFont="1" applyFill="1" applyBorder="1" applyAlignment="1" applyProtection="1">
      <alignment vertical="top" wrapText="1"/>
      <protection locked="0"/>
    </xf>
    <xf numFmtId="8" fontId="13" fillId="6" borderId="3" xfId="0" applyNumberFormat="1" applyFont="1" applyFill="1" applyBorder="1" applyAlignment="1" applyProtection="1">
      <alignment horizontal="center" vertical="top" wrapText="1"/>
      <protection locked="0"/>
    </xf>
    <xf numFmtId="0" fontId="15" fillId="0" borderId="8" xfId="0" applyFont="1" applyFill="1" applyBorder="1" applyProtection="1">
      <protection locked="0"/>
    </xf>
    <xf numFmtId="7" fontId="0" fillId="7" borderId="1" xfId="0" applyNumberFormat="1" applyFill="1" applyBorder="1" applyProtection="1">
      <protection locked="0"/>
    </xf>
    <xf numFmtId="0" fontId="56" fillId="0" borderId="0" xfId="0" applyFont="1" applyFill="1" applyAlignment="1" applyProtection="1">
      <alignment vertical="top"/>
      <protection locked="0"/>
    </xf>
    <xf numFmtId="0" fontId="0" fillId="7" borderId="1" xfId="0" applyFill="1" applyBorder="1" applyProtection="1">
      <protection locked="0"/>
    </xf>
    <xf numFmtId="0" fontId="32" fillId="0" borderId="0" xfId="0" applyFont="1" applyAlignment="1" applyProtection="1">
      <alignment vertical="top" wrapText="1"/>
    </xf>
    <xf numFmtId="0" fontId="32" fillId="0" borderId="0" xfId="0" applyFont="1" applyAlignment="1" applyProtection="1"/>
    <xf numFmtId="0" fontId="32" fillId="0" borderId="0" xfId="0" applyFont="1" applyAlignment="1" applyProtection="1">
      <alignment vertical="top"/>
    </xf>
    <xf numFmtId="0" fontId="14" fillId="0" borderId="0" xfId="0" applyFont="1" applyAlignment="1" applyProtection="1">
      <alignment horizontal="right"/>
    </xf>
    <xf numFmtId="0" fontId="14" fillId="0" borderId="0" xfId="0" applyFont="1" applyAlignment="1" applyProtection="1">
      <alignment horizontal="right" vertical="top"/>
    </xf>
    <xf numFmtId="0" fontId="13" fillId="0" borderId="9" xfId="0" applyFont="1" applyFill="1" applyBorder="1" applyAlignment="1" applyProtection="1">
      <alignment horizontal="center" vertical="top"/>
    </xf>
    <xf numFmtId="0" fontId="13" fillId="9" borderId="10" xfId="0" applyFont="1" applyFill="1" applyBorder="1" applyAlignment="1" applyProtection="1">
      <alignment horizontal="center" vertical="top" wrapText="1"/>
    </xf>
    <xf numFmtId="10" fontId="26" fillId="0" borderId="8" xfId="0" applyNumberFormat="1" applyFont="1" applyFill="1" applyBorder="1" applyAlignment="1" applyProtection="1">
      <alignment horizontal="center"/>
    </xf>
    <xf numFmtId="10" fontId="13" fillId="9" borderId="8" xfId="0" applyNumberFormat="1" applyFont="1" applyFill="1" applyBorder="1" applyAlignment="1" applyProtection="1">
      <alignment horizontal="center" vertical="top"/>
    </xf>
    <xf numFmtId="6" fontId="13" fillId="9" borderId="10" xfId="0" applyNumberFormat="1" applyFont="1" applyFill="1" applyBorder="1" applyAlignment="1" applyProtection="1">
      <alignment horizontal="center" vertical="top"/>
    </xf>
    <xf numFmtId="0" fontId="13" fillId="9" borderId="8" xfId="0" applyFont="1" applyFill="1" applyBorder="1" applyAlignment="1" applyProtection="1">
      <alignment horizontal="center" vertical="top" wrapText="1"/>
    </xf>
    <xf numFmtId="10" fontId="26" fillId="0" borderId="0" xfId="0" applyNumberFormat="1" applyFont="1" applyFill="1" applyBorder="1" applyAlignment="1" applyProtection="1">
      <alignment horizontal="center"/>
    </xf>
    <xf numFmtId="6" fontId="13" fillId="9" borderId="8" xfId="0" applyNumberFormat="1" applyFont="1" applyFill="1" applyBorder="1" applyAlignment="1" applyProtection="1">
      <alignment horizontal="center" vertical="top" wrapText="1"/>
    </xf>
    <xf numFmtId="0" fontId="0" fillId="0" borderId="0" xfId="0" applyAlignment="1" applyProtection="1">
      <alignment vertical="center" wrapText="1"/>
    </xf>
    <xf numFmtId="6" fontId="11" fillId="0" borderId="1" xfId="0" applyNumberFormat="1" applyFont="1" applyBorder="1" applyAlignment="1" applyProtection="1">
      <alignment horizontal="left" wrapText="1"/>
    </xf>
    <xf numFmtId="6" fontId="11" fillId="0" borderId="1" xfId="0" applyNumberFormat="1" applyFont="1" applyFill="1" applyBorder="1" applyAlignment="1" applyProtection="1">
      <alignment horizontal="left" wrapText="1"/>
    </xf>
    <xf numFmtId="6" fontId="0" fillId="0" borderId="1" xfId="0" applyNumberFormat="1" applyFill="1" applyBorder="1" applyAlignment="1" applyProtection="1">
      <alignment horizontal="left" wrapText="1"/>
    </xf>
    <xf numFmtId="6" fontId="0" fillId="0" borderId="1" xfId="0" applyNumberFormat="1" applyBorder="1" applyAlignment="1" applyProtection="1">
      <alignment horizontal="left" wrapText="1"/>
    </xf>
    <xf numFmtId="6" fontId="11" fillId="0" borderId="1" xfId="0" applyNumberFormat="1" applyFont="1" applyBorder="1" applyAlignment="1" applyProtection="1">
      <alignment horizontal="left"/>
    </xf>
    <xf numFmtId="6" fontId="11" fillId="0" borderId="1" xfId="0" applyNumberFormat="1" applyFont="1" applyFill="1" applyBorder="1" applyAlignment="1" applyProtection="1">
      <alignment horizontal="left"/>
    </xf>
    <xf numFmtId="6" fontId="0" fillId="0" borderId="1" xfId="0" applyNumberFormat="1" applyBorder="1" applyAlignment="1" applyProtection="1">
      <alignment horizontal="left"/>
    </xf>
    <xf numFmtId="6" fontId="0" fillId="0" borderId="1" xfId="0" applyNumberFormat="1" applyFill="1" applyBorder="1" applyAlignment="1" applyProtection="1">
      <alignment horizontal="center" wrapText="1"/>
    </xf>
    <xf numFmtId="0" fontId="11" fillId="0" borderId="1" xfId="0" applyFont="1" applyBorder="1" applyAlignment="1" applyProtection="1">
      <alignment horizontal="left" wrapText="1"/>
    </xf>
    <xf numFmtId="0" fontId="11" fillId="0" borderId="1" xfId="0" applyFont="1" applyFill="1" applyBorder="1" applyAlignment="1" applyProtection="1">
      <alignment horizontal="left" wrapText="1"/>
    </xf>
    <xf numFmtId="10" fontId="0" fillId="0" borderId="1" xfId="0" applyNumberFormat="1" applyBorder="1" applyAlignment="1" applyProtection="1">
      <alignment horizontal="left" wrapText="1"/>
    </xf>
    <xf numFmtId="10" fontId="11" fillId="0" borderId="1" xfId="0" applyNumberFormat="1" applyFont="1" applyFill="1" applyBorder="1" applyAlignment="1" applyProtection="1">
      <alignment horizontal="center" wrapText="1"/>
    </xf>
    <xf numFmtId="9" fontId="0" fillId="0" borderId="1" xfId="0" applyNumberFormat="1" applyFill="1" applyBorder="1" applyAlignment="1" applyProtection="1">
      <alignment horizontal="left" wrapText="1"/>
    </xf>
    <xf numFmtId="0" fontId="11" fillId="0" borderId="0" xfId="0" applyFont="1" applyAlignment="1" applyProtection="1">
      <alignment horizontal="left" wrapText="1"/>
    </xf>
    <xf numFmtId="0" fontId="11" fillId="0" borderId="0" xfId="0" applyFont="1" applyBorder="1" applyAlignment="1" applyProtection="1">
      <alignment horizontal="center" vertical="center" wrapText="1"/>
    </xf>
    <xf numFmtId="0" fontId="11" fillId="0" borderId="0" xfId="0" applyFont="1" applyBorder="1" applyAlignment="1" applyProtection="1">
      <alignment horizontal="left" wrapText="1"/>
    </xf>
    <xf numFmtId="0" fontId="11" fillId="0" borderId="0" xfId="0" applyFont="1" applyFill="1" applyBorder="1" applyAlignment="1" applyProtection="1">
      <alignment horizontal="left" wrapText="1"/>
    </xf>
    <xf numFmtId="10" fontId="0" fillId="0" borderId="0" xfId="0" applyNumberFormat="1" applyBorder="1" applyAlignment="1" applyProtection="1">
      <alignment horizontal="left" wrapText="1"/>
    </xf>
    <xf numFmtId="10" fontId="11" fillId="0" borderId="0" xfId="0" applyNumberFormat="1" applyFont="1" applyFill="1" applyBorder="1" applyAlignment="1" applyProtection="1">
      <alignment horizontal="center" wrapText="1"/>
    </xf>
    <xf numFmtId="10" fontId="11" fillId="0" borderId="0" xfId="0" applyNumberFormat="1" applyFont="1" applyFill="1" applyBorder="1" applyAlignment="1" applyProtection="1">
      <alignment horizontal="left" wrapText="1"/>
    </xf>
    <xf numFmtId="9" fontId="0" fillId="0" borderId="0" xfId="0" applyNumberFormat="1" applyFill="1" applyBorder="1" applyAlignment="1" applyProtection="1">
      <alignment horizontal="left" wrapText="1"/>
    </xf>
    <xf numFmtId="6" fontId="11" fillId="0" borderId="1" xfId="0" applyNumberFormat="1" applyFont="1" applyFill="1" applyBorder="1" applyAlignment="1" applyProtection="1">
      <alignment horizontal="center" wrapText="1"/>
    </xf>
    <xf numFmtId="6" fontId="0" fillId="0" borderId="1" xfId="0" applyNumberFormat="1" applyFont="1" applyFill="1" applyBorder="1" applyAlignment="1" applyProtection="1">
      <alignment horizontal="left" wrapText="1"/>
    </xf>
    <xf numFmtId="0" fontId="11" fillId="0" borderId="0" xfId="0" applyFont="1" applyAlignment="1" applyProtection="1">
      <alignment vertical="center" wrapText="1"/>
    </xf>
    <xf numFmtId="6" fontId="0" fillId="0" borderId="0" xfId="0" applyNumberFormat="1" applyAlignment="1" applyProtection="1">
      <alignment horizontal="left" wrapText="1"/>
    </xf>
    <xf numFmtId="10" fontId="0" fillId="0" borderId="0" xfId="0" applyNumberFormat="1" applyFont="1" applyFill="1" applyBorder="1" applyAlignment="1" applyProtection="1">
      <alignment horizontal="left" wrapText="1"/>
    </xf>
    <xf numFmtId="6" fontId="0" fillId="0" borderId="0" xfId="0" applyNumberFormat="1" applyFill="1" applyBorder="1" applyAlignment="1" applyProtection="1">
      <alignment horizontal="left" wrapText="1"/>
    </xf>
    <xf numFmtId="0" fontId="11" fillId="0" borderId="1" xfId="0" applyFont="1" applyBorder="1" applyAlignment="1" applyProtection="1">
      <alignment wrapText="1"/>
    </xf>
    <xf numFmtId="0" fontId="11" fillId="0" borderId="1" xfId="0" applyFont="1" applyFill="1" applyBorder="1" applyAlignment="1" applyProtection="1">
      <alignment wrapText="1"/>
    </xf>
    <xf numFmtId="0" fontId="11" fillId="0" borderId="0" xfId="0" applyFont="1" applyAlignment="1" applyProtection="1">
      <alignment vertical="top" wrapText="1"/>
    </xf>
    <xf numFmtId="0" fontId="11" fillId="0" borderId="0" xfId="0" applyFont="1" applyAlignment="1" applyProtection="1">
      <alignment horizontal="left" vertical="center" wrapText="1"/>
    </xf>
    <xf numFmtId="0" fontId="11" fillId="0" borderId="0" xfId="0" applyFont="1" applyFill="1" applyBorder="1" applyAlignment="1" applyProtection="1">
      <alignment horizontal="left" vertical="center" wrapText="1"/>
    </xf>
    <xf numFmtId="8" fontId="0" fillId="0" borderId="0" xfId="0" applyNumberFormat="1" applyAlignment="1" applyProtection="1">
      <alignment horizontal="left" vertical="center" wrapText="1"/>
    </xf>
    <xf numFmtId="6" fontId="11" fillId="0" borderId="0" xfId="0" applyNumberFormat="1" applyFont="1" applyAlignment="1" applyProtection="1">
      <alignment horizontal="left" vertical="center" wrapText="1"/>
    </xf>
    <xf numFmtId="0" fontId="16" fillId="0" borderId="0" xfId="0" applyFont="1" applyFill="1" applyAlignment="1" applyProtection="1">
      <alignment horizontal="right" vertical="top"/>
    </xf>
    <xf numFmtId="0" fontId="17" fillId="0" borderId="0" xfId="0" applyFont="1" applyFill="1" applyBorder="1" applyAlignment="1" applyProtection="1">
      <alignment horizontal="left" vertical="center" wrapText="1"/>
    </xf>
    <xf numFmtId="6" fontId="11" fillId="0" borderId="0" xfId="0" applyNumberFormat="1" applyFont="1" applyFill="1" applyBorder="1" applyAlignment="1" applyProtection="1">
      <alignment horizontal="left" vertical="center" wrapText="1"/>
    </xf>
    <xf numFmtId="8" fontId="11" fillId="0" borderId="0" xfId="0" applyNumberFormat="1" applyFont="1" applyAlignment="1" applyProtection="1">
      <alignment horizontal="left" vertical="center" wrapText="1"/>
    </xf>
    <xf numFmtId="8" fontId="11" fillId="0" borderId="0" xfId="0" applyNumberFormat="1" applyFont="1" applyFill="1" applyBorder="1" applyAlignment="1" applyProtection="1">
      <alignment horizontal="center" vertical="center" wrapText="1"/>
    </xf>
    <xf numFmtId="8" fontId="11" fillId="0" borderId="0" xfId="0" applyNumberFormat="1" applyFont="1" applyFill="1" applyBorder="1" applyAlignment="1" applyProtection="1">
      <alignment horizontal="left" vertical="center" wrapText="1"/>
    </xf>
    <xf numFmtId="10" fontId="11" fillId="0" borderId="0" xfId="0" applyNumberFormat="1" applyFont="1" applyAlignment="1" applyProtection="1">
      <alignment vertical="top"/>
    </xf>
    <xf numFmtId="0" fontId="11" fillId="0" borderId="0" xfId="0" applyFont="1" applyProtection="1"/>
    <xf numFmtId="6" fontId="11" fillId="0" borderId="0" xfId="0" applyNumberFormat="1" applyFont="1" applyProtection="1"/>
    <xf numFmtId="6" fontId="11" fillId="0" borderId="0" xfId="0" applyNumberFormat="1" applyFont="1" applyFill="1" applyBorder="1" applyProtection="1"/>
    <xf numFmtId="6" fontId="0" fillId="0" borderId="0" xfId="0" applyNumberFormat="1" applyProtection="1"/>
    <xf numFmtId="10" fontId="0" fillId="0" borderId="0" xfId="0" applyNumberFormat="1" applyFill="1" applyBorder="1" applyAlignment="1" applyProtection="1">
      <alignment horizontal="left" vertical="top"/>
    </xf>
    <xf numFmtId="0" fontId="0" fillId="0" borderId="0" xfId="0" applyFont="1" applyFill="1" applyAlignment="1" applyProtection="1">
      <alignment vertical="top" wrapText="1"/>
    </xf>
    <xf numFmtId="0" fontId="11" fillId="0" borderId="0" xfId="0" applyFont="1" applyFill="1" applyAlignment="1" applyProtection="1">
      <alignment horizontal="left" wrapText="1"/>
    </xf>
    <xf numFmtId="0" fontId="11" fillId="0" borderId="0" xfId="0" applyFont="1" applyFill="1" applyAlignment="1" applyProtection="1">
      <alignment horizontal="left" vertical="center" wrapText="1"/>
    </xf>
    <xf numFmtId="0" fontId="0" fillId="0" borderId="0" xfId="0" applyFill="1" applyAlignment="1" applyProtection="1">
      <alignment horizontal="left" wrapText="1" indent="3"/>
    </xf>
    <xf numFmtId="0" fontId="0" fillId="0" borderId="0" xfId="0" applyFill="1" applyAlignment="1" applyProtection="1">
      <alignment vertical="top" wrapText="1"/>
    </xf>
    <xf numFmtId="0" fontId="0" fillId="0" borderId="0" xfId="0" applyFill="1" applyAlignment="1" applyProtection="1">
      <alignment horizontal="left" wrapText="1"/>
    </xf>
    <xf numFmtId="0" fontId="12" fillId="0" borderId="0" xfId="5" applyFill="1" applyAlignment="1" applyProtection="1"/>
    <xf numFmtId="7" fontId="11" fillId="0" borderId="0" xfId="0" applyNumberFormat="1" applyFont="1" applyAlignment="1" applyProtection="1">
      <alignment horizontal="left" vertical="center" wrapText="1"/>
    </xf>
    <xf numFmtId="6" fontId="30" fillId="0" borderId="0" xfId="0" applyNumberFormat="1" applyFont="1" applyBorder="1" applyAlignment="1">
      <alignment horizontal="center"/>
    </xf>
    <xf numFmtId="5" fontId="9" fillId="0" borderId="0" xfId="0" applyNumberFormat="1" applyFont="1" applyBorder="1" applyAlignment="1">
      <alignment horizontal="center"/>
    </xf>
    <xf numFmtId="0" fontId="9" fillId="0" borderId="0" xfId="0" applyFont="1" applyBorder="1" applyAlignment="1"/>
    <xf numFmtId="0" fontId="60" fillId="0" borderId="0" xfId="0" applyFont="1" applyBorder="1" applyAlignment="1" applyProtection="1">
      <alignment vertical="top"/>
    </xf>
    <xf numFmtId="0" fontId="59" fillId="0" borderId="0" xfId="0" applyFont="1" applyAlignment="1" applyProtection="1">
      <alignment horizontal="right"/>
    </xf>
    <xf numFmtId="0" fontId="59" fillId="0" borderId="0" xfId="0" applyFont="1" applyAlignment="1" applyProtection="1">
      <alignment horizontal="right" vertical="top"/>
    </xf>
    <xf numFmtId="0" fontId="45" fillId="0" borderId="0" xfId="0" applyFont="1" applyAlignment="1" applyProtection="1">
      <alignment horizontal="right"/>
    </xf>
    <xf numFmtId="0" fontId="45" fillId="0" borderId="0" xfId="0" applyFont="1" applyAlignment="1" applyProtection="1">
      <alignment horizontal="right" wrapText="1"/>
    </xf>
    <xf numFmtId="0" fontId="45" fillId="0" borderId="0" xfId="0" applyFont="1" applyAlignment="1" applyProtection="1">
      <alignment horizontal="right" vertical="top"/>
    </xf>
    <xf numFmtId="0" fontId="45" fillId="0" borderId="0" xfId="0" applyFont="1" applyAlignment="1" applyProtection="1">
      <alignment horizontal="right" vertical="top" wrapText="1"/>
    </xf>
    <xf numFmtId="0" fontId="45" fillId="0" borderId="0" xfId="0" applyFont="1" applyAlignment="1" applyProtection="1">
      <alignment vertical="top" wrapText="1"/>
      <protection locked="0"/>
    </xf>
    <xf numFmtId="0" fontId="47" fillId="0" borderId="0" xfId="0" applyFont="1" applyProtection="1">
      <protection locked="0"/>
    </xf>
    <xf numFmtId="0" fontId="45" fillId="0" borderId="0" xfId="0" applyFont="1" applyAlignment="1" applyProtection="1">
      <alignment horizontal="center" vertical="top" wrapText="1"/>
      <protection locked="0"/>
    </xf>
    <xf numFmtId="0" fontId="45" fillId="0" borderId="0" xfId="0" applyFont="1" applyAlignment="1" applyProtection="1">
      <alignment horizontal="right"/>
      <protection locked="0"/>
    </xf>
    <xf numFmtId="0" fontId="45" fillId="0" borderId="0" xfId="0" applyFont="1" applyAlignment="1" applyProtection="1">
      <alignment horizontal="right" wrapText="1"/>
      <protection locked="0"/>
    </xf>
    <xf numFmtId="0" fontId="45" fillId="0" borderId="0" xfId="0" applyFont="1" applyAlignment="1" applyProtection="1">
      <alignment horizontal="right" vertical="top"/>
      <protection locked="0"/>
    </xf>
    <xf numFmtId="0" fontId="45" fillId="0" borderId="0" xfId="0" applyFont="1" applyAlignment="1" applyProtection="1">
      <alignment horizontal="right" vertical="top" wrapText="1"/>
      <protection locked="0"/>
    </xf>
    <xf numFmtId="0" fontId="52" fillId="0" borderId="0" xfId="0" applyFont="1" applyFill="1" applyAlignment="1" applyProtection="1">
      <alignment horizontal="right"/>
    </xf>
    <xf numFmtId="0" fontId="61" fillId="0" borderId="0" xfId="0" applyFont="1" applyFill="1" applyAlignment="1" applyProtection="1">
      <alignment horizontal="right"/>
    </xf>
    <xf numFmtId="0" fontId="61" fillId="0" borderId="0" xfId="0" applyFont="1" applyAlignment="1" applyProtection="1">
      <alignment horizontal="right"/>
    </xf>
    <xf numFmtId="0" fontId="61" fillId="0" borderId="0" xfId="0" applyFont="1" applyFill="1" applyAlignment="1" applyProtection="1">
      <alignment horizontal="left"/>
    </xf>
    <xf numFmtId="0" fontId="52" fillId="0" borderId="0" xfId="0" applyFont="1" applyFill="1" applyAlignment="1" applyProtection="1">
      <alignment horizontal="center" vertical="top"/>
    </xf>
    <xf numFmtId="0" fontId="61" fillId="0" borderId="0" xfId="0" applyFont="1" applyFill="1" applyAlignment="1" applyProtection="1">
      <alignment vertical="top"/>
    </xf>
    <xf numFmtId="0" fontId="61" fillId="0" borderId="0" xfId="0" applyFont="1" applyAlignment="1" applyProtection="1">
      <alignment horizontal="right" vertical="top"/>
    </xf>
    <xf numFmtId="0" fontId="61" fillId="0" borderId="0" xfId="0" applyFont="1" applyFill="1" applyAlignment="1" applyProtection="1">
      <alignment horizontal="left" vertical="top"/>
    </xf>
    <xf numFmtId="0" fontId="50" fillId="8" borderId="0" xfId="0" applyFont="1" applyFill="1" applyAlignment="1">
      <alignment horizontal="right" vertical="top"/>
    </xf>
    <xf numFmtId="0" fontId="49" fillId="8" borderId="0" xfId="0" applyFont="1" applyFill="1" applyAlignment="1">
      <alignment horizontal="left"/>
    </xf>
    <xf numFmtId="0" fontId="22" fillId="5" borderId="0" xfId="0" applyFont="1" applyFill="1" applyAlignment="1" applyProtection="1">
      <alignment horizontal="center" vertical="center"/>
    </xf>
    <xf numFmtId="0" fontId="10" fillId="0" borderId="0" xfId="0" applyFont="1" applyAlignment="1" applyProtection="1">
      <alignment horizontal="left" vertical="top" wrapText="1"/>
    </xf>
    <xf numFmtId="0" fontId="10" fillId="0" borderId="0" xfId="0" applyFont="1" applyAlignment="1" applyProtection="1">
      <alignment horizontal="left" wrapText="1"/>
    </xf>
    <xf numFmtId="0" fontId="9" fillId="0" borderId="0" xfId="0" applyFont="1" applyAlignment="1" applyProtection="1">
      <alignment horizontal="left"/>
    </xf>
    <xf numFmtId="0" fontId="53" fillId="7" borderId="0" xfId="0" applyFont="1" applyFill="1" applyAlignment="1" applyProtection="1">
      <alignment horizontal="left"/>
      <protection locked="0"/>
    </xf>
    <xf numFmtId="0" fontId="10" fillId="0" borderId="0" xfId="0" applyFont="1" applyBorder="1" applyAlignment="1" applyProtection="1">
      <alignment horizontal="left" wrapText="1"/>
    </xf>
    <xf numFmtId="0" fontId="23" fillId="6" borderId="0" xfId="0" applyFont="1" applyFill="1" applyBorder="1" applyAlignment="1">
      <alignment horizontal="center" vertical="top"/>
    </xf>
    <xf numFmtId="0" fontId="20" fillId="0" borderId="0" xfId="0" applyFont="1" applyFill="1" applyBorder="1" applyAlignment="1">
      <alignment horizontal="left" wrapText="1"/>
    </xf>
    <xf numFmtId="0" fontId="10" fillId="0" borderId="0" xfId="0" applyFont="1" applyBorder="1" applyAlignment="1">
      <alignment horizontal="left" wrapText="1" indent="2"/>
    </xf>
    <xf numFmtId="0" fontId="10" fillId="0" borderId="0" xfId="0" applyFont="1" applyBorder="1" applyAlignment="1">
      <alignment horizontal="left" wrapText="1"/>
    </xf>
    <xf numFmtId="0" fontId="0" fillId="0" borderId="0" xfId="0" applyAlignment="1" applyProtection="1">
      <alignment horizontal="left" vertical="top" wrapText="1" indent="3"/>
    </xf>
    <xf numFmtId="0" fontId="0" fillId="0" borderId="0" xfId="0" applyAlignment="1" applyProtection="1">
      <alignment horizontal="left" vertical="center" wrapText="1" indent="3"/>
    </xf>
    <xf numFmtId="0" fontId="45" fillId="0" borderId="0" xfId="0" applyFont="1" applyAlignment="1" applyProtection="1">
      <alignment horizontal="left" wrapText="1"/>
    </xf>
    <xf numFmtId="0" fontId="45" fillId="0" borderId="0" xfId="0" applyFont="1" applyAlignment="1" applyProtection="1">
      <alignment horizontal="left" vertical="top" wrapText="1"/>
    </xf>
    <xf numFmtId="0" fontId="45" fillId="0" borderId="0" xfId="0" applyFont="1" applyAlignment="1" applyProtection="1">
      <alignment horizontal="center" vertical="top" wrapText="1"/>
    </xf>
    <xf numFmtId="0" fontId="0" fillId="0" borderId="0" xfId="0" applyAlignment="1" applyProtection="1">
      <alignment horizontal="left" wrapText="1"/>
    </xf>
    <xf numFmtId="0" fontId="0" fillId="0" borderId="0" xfId="0" applyAlignment="1" applyProtection="1">
      <alignment horizontal="left" wrapText="1" indent="2"/>
    </xf>
    <xf numFmtId="0" fontId="0" fillId="0" borderId="0" xfId="0" applyAlignment="1" applyProtection="1">
      <alignment horizontal="left" vertical="center" wrapText="1"/>
    </xf>
    <xf numFmtId="0" fontId="54"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45" fillId="0" borderId="0" xfId="0" applyFont="1" applyAlignment="1" applyProtection="1">
      <alignment horizontal="left" wrapText="1"/>
      <protection locked="0"/>
    </xf>
    <xf numFmtId="0" fontId="45" fillId="0" borderId="0" xfId="0" applyFont="1" applyAlignment="1" applyProtection="1">
      <alignment horizontal="center" vertical="top" wrapText="1"/>
      <protection locked="0"/>
    </xf>
    <xf numFmtId="0" fontId="45" fillId="0" borderId="0" xfId="0" applyFont="1" applyAlignment="1" applyProtection="1">
      <alignment horizontal="left" vertical="top" wrapText="1"/>
      <protection locked="0"/>
    </xf>
    <xf numFmtId="0" fontId="54" fillId="0" borderId="0" xfId="0" applyFont="1" applyFill="1" applyBorder="1" applyAlignment="1" applyProtection="1">
      <alignment horizontal="left" vertical="top"/>
      <protection locked="0"/>
    </xf>
    <xf numFmtId="0" fontId="56" fillId="0" borderId="0" xfId="0" applyFont="1" applyFill="1" applyBorder="1" applyAlignment="1" applyProtection="1">
      <alignment horizontal="left" vertical="top"/>
      <protection locked="0"/>
    </xf>
    <xf numFmtId="0" fontId="15" fillId="7" borderId="4" xfId="0" applyFont="1" applyFill="1" applyBorder="1" applyAlignment="1" applyProtection="1">
      <alignment horizontal="left"/>
      <protection locked="0"/>
    </xf>
    <xf numFmtId="0" fontId="15" fillId="7" borderId="5" xfId="0" applyFont="1" applyFill="1" applyBorder="1" applyAlignment="1" applyProtection="1">
      <alignment horizontal="left"/>
      <protection locked="0"/>
    </xf>
    <xf numFmtId="0" fontId="55" fillId="0" borderId="0" xfId="0" applyFont="1" applyAlignment="1" applyProtection="1">
      <alignment horizontal="left" wrapText="1"/>
    </xf>
    <xf numFmtId="0" fontId="55" fillId="0" borderId="0" xfId="0" applyFont="1" applyAlignment="1" applyProtection="1">
      <alignment horizontal="left" vertical="top" wrapText="1"/>
    </xf>
    <xf numFmtId="0" fontId="13" fillId="6" borderId="0" xfId="0" applyFont="1" applyFill="1" applyBorder="1" applyAlignment="1" applyProtection="1">
      <alignment horizontal="center" vertical="top" wrapText="1"/>
    </xf>
    <xf numFmtId="6" fontId="13" fillId="6" borderId="12" xfId="0" applyNumberFormat="1" applyFont="1" applyFill="1" applyBorder="1" applyAlignment="1" applyProtection="1">
      <alignment horizontal="center" vertical="top" wrapText="1"/>
    </xf>
    <xf numFmtId="6" fontId="13" fillId="6" borderId="11" xfId="0" applyNumberFormat="1" applyFont="1" applyFill="1" applyBorder="1" applyAlignment="1" applyProtection="1">
      <alignment horizontal="center" vertical="top" wrapText="1"/>
    </xf>
    <xf numFmtId="0" fontId="15" fillId="0" borderId="4" xfId="0" applyFont="1" applyFill="1" applyBorder="1" applyAlignment="1" applyProtection="1">
      <alignment horizontal="left"/>
    </xf>
    <xf numFmtId="0" fontId="15" fillId="0" borderId="5" xfId="0" applyFont="1" applyFill="1" applyBorder="1" applyAlignment="1" applyProtection="1">
      <alignment horizontal="left"/>
    </xf>
    <xf numFmtId="0" fontId="45" fillId="0" borderId="0" xfId="0" applyFont="1" applyAlignment="1" applyProtection="1">
      <alignment horizontal="left"/>
    </xf>
    <xf numFmtId="0" fontId="45" fillId="0" borderId="0" xfId="0" applyFont="1" applyAlignment="1" applyProtection="1">
      <alignment horizontal="left" vertical="top"/>
    </xf>
    <xf numFmtId="0" fontId="0" fillId="0" borderId="0" xfId="0" applyFont="1" applyAlignment="1" applyProtection="1">
      <alignment horizontal="left" wrapText="1"/>
    </xf>
    <xf numFmtId="0" fontId="0" fillId="0" borderId="0" xfId="0" applyBorder="1" applyAlignment="1" applyProtection="1">
      <alignment horizontal="left" wrapText="1"/>
    </xf>
    <xf numFmtId="0" fontId="20" fillId="0" borderId="0" xfId="0" applyFont="1" applyBorder="1" applyAlignment="1">
      <alignment horizontal="left"/>
    </xf>
    <xf numFmtId="49" fontId="19" fillId="3" borderId="0" xfId="4" applyFont="1" applyFill="1" applyBorder="1" applyAlignment="1">
      <alignment horizontal="left" wrapText="1"/>
    </xf>
    <xf numFmtId="0" fontId="27" fillId="12" borderId="0" xfId="0" applyFont="1" applyFill="1" applyBorder="1" applyAlignment="1">
      <alignment horizontal="center" vertical="center"/>
    </xf>
    <xf numFmtId="0" fontId="10" fillId="0" borderId="0" xfId="0" applyFont="1" applyBorder="1" applyAlignment="1">
      <alignment wrapText="1"/>
    </xf>
    <xf numFmtId="0" fontId="10" fillId="0" borderId="0" xfId="0" quotePrefix="1" applyFont="1" applyBorder="1" applyAlignment="1">
      <alignment horizontal="left" wrapText="1"/>
    </xf>
    <xf numFmtId="0" fontId="20" fillId="0" borderId="0" xfId="0" quotePrefix="1" applyFont="1" applyBorder="1" applyAlignment="1">
      <alignment horizontal="left" wrapText="1"/>
    </xf>
    <xf numFmtId="164" fontId="37" fillId="7" borderId="0" xfId="0" applyNumberFormat="1" applyFont="1" applyFill="1" applyBorder="1" applyAlignment="1" applyProtection="1">
      <alignment horizontal="left"/>
      <protection locked="0"/>
    </xf>
    <xf numFmtId="164" fontId="37" fillId="0" borderId="0" xfId="0" applyNumberFormat="1" applyFont="1" applyFill="1" applyBorder="1" applyAlignment="1" applyProtection="1">
      <alignment horizontal="left"/>
    </xf>
    <xf numFmtId="0" fontId="34" fillId="0" borderId="0" xfId="0" applyFont="1" applyAlignment="1" applyProtection="1">
      <alignment horizontal="left"/>
    </xf>
    <xf numFmtId="0" fontId="16" fillId="0" borderId="0" xfId="0" applyFont="1" applyAlignment="1" applyProtection="1">
      <alignment horizontal="left" wrapText="1"/>
    </xf>
    <xf numFmtId="0" fontId="61" fillId="0" borderId="0" xfId="0" applyFont="1" applyFill="1" applyAlignment="1" applyProtection="1">
      <alignment horizontal="center" vertical="top" wrapText="1"/>
    </xf>
    <xf numFmtId="0" fontId="11" fillId="11" borderId="4" xfId="0" applyFont="1" applyFill="1" applyBorder="1" applyAlignment="1" applyProtection="1">
      <alignment horizontal="center" vertical="top" wrapText="1"/>
    </xf>
    <xf numFmtId="0" fontId="11" fillId="11" borderId="5" xfId="0" applyFont="1" applyFill="1" applyBorder="1" applyAlignment="1" applyProtection="1">
      <alignment horizontal="center" vertical="top" wrapText="1"/>
    </xf>
    <xf numFmtId="10" fontId="11" fillId="11" borderId="8" xfId="0" applyNumberFormat="1" applyFont="1" applyFill="1" applyBorder="1" applyAlignment="1" applyProtection="1">
      <alignment horizontal="center" vertical="top" wrapText="1"/>
    </xf>
    <xf numFmtId="10" fontId="11" fillId="11" borderId="3" xfId="0" applyNumberFormat="1" applyFont="1" applyFill="1" applyBorder="1" applyAlignment="1" applyProtection="1">
      <alignment horizontal="center" vertical="top" wrapText="1"/>
    </xf>
    <xf numFmtId="0" fontId="11" fillId="11" borderId="10" xfId="0" applyFont="1" applyFill="1" applyBorder="1" applyAlignment="1" applyProtection="1">
      <alignment horizontal="center" vertical="top" wrapText="1"/>
    </xf>
    <xf numFmtId="0" fontId="11" fillId="11" borderId="8" xfId="0" applyFont="1" applyFill="1" applyBorder="1" applyAlignment="1" applyProtection="1">
      <alignment horizontal="center" vertical="top" wrapText="1"/>
    </xf>
    <xf numFmtId="0" fontId="11" fillId="11" borderId="1" xfId="0" applyFont="1" applyFill="1" applyBorder="1" applyAlignment="1" applyProtection="1">
      <alignment horizontal="center" vertical="top" wrapText="1"/>
    </xf>
    <xf numFmtId="0" fontId="0" fillId="0" borderId="0" xfId="0" applyFont="1" applyAlignment="1" applyProtection="1">
      <alignment horizontal="left" wrapText="1" indent="3"/>
    </xf>
    <xf numFmtId="0" fontId="0" fillId="0" borderId="0" xfId="0" applyFont="1" applyAlignment="1" applyProtection="1">
      <alignment horizontal="left" vertical="center" wrapText="1" indent="3"/>
    </xf>
    <xf numFmtId="0" fontId="0" fillId="0" borderId="4" xfId="0" applyBorder="1" applyAlignment="1" applyProtection="1">
      <alignment horizontal="left"/>
    </xf>
    <xf numFmtId="0" fontId="0" fillId="0" borderId="5" xfId="0" applyBorder="1" applyAlignment="1" applyProtection="1">
      <alignment horizontal="left"/>
    </xf>
    <xf numFmtId="0" fontId="61" fillId="0" borderId="0" xfId="0" applyFont="1" applyFill="1" applyAlignment="1" applyProtection="1">
      <alignment horizontal="center" vertical="top"/>
    </xf>
    <xf numFmtId="0" fontId="28" fillId="0" borderId="0" xfId="0" applyFont="1" applyFill="1" applyAlignment="1">
      <alignment horizontal="left" vertical="top" wrapText="1"/>
    </xf>
    <xf numFmtId="0" fontId="13" fillId="10" borderId="12" xfId="0" applyFont="1" applyFill="1" applyBorder="1" applyAlignment="1" applyProtection="1">
      <alignment horizontal="center" vertical="top"/>
    </xf>
    <xf numFmtId="0" fontId="13" fillId="10" borderId="13" xfId="0" applyFont="1" applyFill="1" applyBorder="1" applyAlignment="1" applyProtection="1">
      <alignment horizontal="center" vertical="top"/>
    </xf>
    <xf numFmtId="0" fontId="13" fillId="10" borderId="14" xfId="0" applyFont="1" applyFill="1" applyBorder="1" applyAlignment="1" applyProtection="1">
      <alignment horizontal="center" vertical="top"/>
    </xf>
    <xf numFmtId="0" fontId="13" fillId="10" borderId="12" xfId="0" applyFont="1" applyFill="1" applyBorder="1" applyAlignment="1" applyProtection="1">
      <alignment horizontal="center" vertical="top" wrapText="1"/>
    </xf>
    <xf numFmtId="0" fontId="13" fillId="10" borderId="14" xfId="0" applyFont="1" applyFill="1" applyBorder="1" applyAlignment="1" applyProtection="1">
      <alignment horizontal="center" vertical="top" wrapText="1"/>
    </xf>
    <xf numFmtId="0" fontId="32" fillId="0" borderId="0" xfId="0" applyFont="1" applyAlignment="1" applyProtection="1">
      <alignment horizontal="center" vertical="top" wrapText="1"/>
    </xf>
    <xf numFmtId="0" fontId="13" fillId="10" borderId="1" xfId="0" applyFont="1" applyFill="1" applyBorder="1" applyAlignment="1" applyProtection="1">
      <alignment horizontal="center" vertical="top" wrapText="1"/>
    </xf>
    <xf numFmtId="0" fontId="45" fillId="0" borderId="0" xfId="0" applyFont="1" applyAlignment="1">
      <alignment horizontal="center" vertical="center"/>
    </xf>
    <xf numFmtId="0" fontId="32" fillId="0" borderId="0" xfId="0" applyFont="1" applyAlignment="1" applyProtection="1">
      <alignment horizontal="right"/>
    </xf>
    <xf numFmtId="0" fontId="32" fillId="0" borderId="0" xfId="0" applyFont="1" applyAlignment="1" applyProtection="1">
      <alignment horizontal="right" vertical="top"/>
    </xf>
    <xf numFmtId="0" fontId="32" fillId="0" borderId="0" xfId="0" applyFont="1" applyAlignment="1" applyProtection="1">
      <alignment horizontal="left" wrapText="1"/>
    </xf>
    <xf numFmtId="0" fontId="32" fillId="0" borderId="0" xfId="0" applyFont="1" applyAlignment="1" applyProtection="1">
      <alignment horizontal="left" vertical="top" wrapText="1"/>
    </xf>
    <xf numFmtId="0" fontId="0" fillId="0" borderId="0" xfId="0" applyFont="1" applyFill="1" applyAlignment="1" applyProtection="1">
      <alignment horizontal="left" vertical="top" wrapText="1"/>
    </xf>
    <xf numFmtId="0" fontId="0" fillId="0" borderId="0" xfId="0" applyFill="1" applyAlignment="1" applyProtection="1">
      <alignment horizontal="left" vertical="top" wrapText="1"/>
    </xf>
    <xf numFmtId="0" fontId="13" fillId="9" borderId="0" xfId="0" applyFont="1" applyFill="1" applyBorder="1" applyAlignment="1" applyProtection="1">
      <alignment horizontal="center" vertical="top"/>
    </xf>
    <xf numFmtId="0" fontId="13" fillId="9" borderId="9" xfId="0" applyFont="1" applyFill="1" applyBorder="1" applyAlignment="1" applyProtection="1">
      <alignment horizontal="center" vertical="top"/>
    </xf>
    <xf numFmtId="0" fontId="20" fillId="0" borderId="0" xfId="0" applyFont="1" applyAlignment="1" applyProtection="1">
      <alignment horizontal="left" vertical="top"/>
    </xf>
    <xf numFmtId="0" fontId="0" fillId="0" borderId="0" xfId="0" applyFont="1" applyAlignment="1" applyProtection="1">
      <alignment horizontal="left" vertical="top" wrapText="1"/>
    </xf>
    <xf numFmtId="0" fontId="14" fillId="0" borderId="0" xfId="0" applyFont="1" applyAlignment="1" applyProtection="1">
      <alignment horizontal="center" vertical="top" wrapText="1"/>
    </xf>
    <xf numFmtId="0" fontId="11" fillId="0" borderId="1" xfId="0" applyFont="1" applyBorder="1" applyAlignment="1" applyProtection="1">
      <alignment horizontal="center" vertical="center" wrapText="1"/>
    </xf>
    <xf numFmtId="0" fontId="14" fillId="0" borderId="0" xfId="0" applyFont="1" applyAlignment="1" applyProtection="1">
      <alignment horizontal="left"/>
    </xf>
    <xf numFmtId="0" fontId="14" fillId="0" borderId="0" xfId="0" applyFont="1" applyAlignment="1" applyProtection="1">
      <alignment horizontal="left" vertical="top"/>
    </xf>
    <xf numFmtId="0" fontId="13" fillId="13" borderId="0" xfId="0" applyFont="1" applyFill="1" applyBorder="1" applyAlignment="1" applyProtection="1">
      <alignment horizontal="center" vertical="top" wrapText="1"/>
    </xf>
    <xf numFmtId="0" fontId="59" fillId="0" borderId="0" xfId="0" applyFont="1" applyBorder="1" applyAlignment="1" applyProtection="1">
      <alignment horizontal="center" vertical="top" wrapText="1"/>
    </xf>
    <xf numFmtId="0" fontId="12" fillId="0" borderId="0" xfId="5" applyAlignment="1">
      <alignment horizontal="left"/>
    </xf>
    <xf numFmtId="0" fontId="25" fillId="8" borderId="0" xfId="0" applyFont="1" applyFill="1" applyAlignment="1">
      <alignment horizontal="center" vertical="center"/>
    </xf>
    <xf numFmtId="0" fontId="11" fillId="0" borderId="6" xfId="0" applyFont="1" applyBorder="1" applyAlignment="1">
      <alignment horizontal="center" vertical="top"/>
    </xf>
    <xf numFmtId="16" fontId="11" fillId="0" borderId="1" xfId="0" quotePrefix="1" applyNumberFormat="1" applyFont="1" applyBorder="1" applyAlignment="1">
      <alignment horizontal="center" vertical="top" wrapText="1"/>
    </xf>
    <xf numFmtId="0" fontId="11" fillId="0" borderId="1" xfId="0" applyFont="1" applyBorder="1" applyAlignment="1">
      <alignment horizontal="center" vertical="top" wrapText="1"/>
    </xf>
    <xf numFmtId="0" fontId="11" fillId="5" borderId="4" xfId="0" applyFont="1" applyFill="1" applyBorder="1" applyAlignment="1">
      <alignment horizontal="center" vertical="top" wrapText="1"/>
    </xf>
    <xf numFmtId="0" fontId="11" fillId="5" borderId="7" xfId="0" applyFont="1" applyFill="1" applyBorder="1" applyAlignment="1">
      <alignment horizontal="center" vertical="top" wrapText="1"/>
    </xf>
    <xf numFmtId="0" fontId="11" fillId="5" borderId="5" xfId="0" applyFont="1" applyFill="1" applyBorder="1" applyAlignment="1">
      <alignment horizontal="center" vertical="top" wrapText="1"/>
    </xf>
    <xf numFmtId="0" fontId="11" fillId="5" borderId="1" xfId="0" applyFont="1" applyFill="1" applyBorder="1" applyAlignment="1">
      <alignment horizontal="center" vertical="top"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wrapText="1"/>
    </xf>
  </cellXfs>
  <cellStyles count="6">
    <cellStyle name="Comma" xfId="1" builtinId="3"/>
    <cellStyle name="Currency" xfId="2" builtinId="4"/>
    <cellStyle name="Heading 1" xfId="4" builtinId="16"/>
    <cellStyle name="Hyperlink" xfId="5" builtinId="8"/>
    <cellStyle name="Normal" xfId="0" builtinId="0"/>
    <cellStyle name="Percent" xfId="3" builtinId="5"/>
  </cellStyles>
  <dxfs count="23">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89E53"/>
        </patternFill>
      </fill>
    </dxf>
    <dxf>
      <fill>
        <patternFill>
          <bgColor rgb="FFF89E53"/>
        </patternFill>
      </fill>
    </dxf>
    <dxf>
      <fill>
        <patternFill>
          <bgColor rgb="FFFFD200"/>
        </patternFill>
      </fill>
    </dxf>
    <dxf>
      <fill>
        <patternFill>
          <bgColor rgb="FFFFD200"/>
        </patternFill>
      </fill>
    </dxf>
    <dxf>
      <fill>
        <patternFill>
          <bgColor rgb="FFFFD200"/>
        </patternFill>
      </fill>
    </dxf>
    <dxf>
      <fill>
        <patternFill>
          <bgColor rgb="FFFFD200"/>
        </patternFill>
      </fill>
    </dxf>
    <dxf>
      <fill>
        <patternFill>
          <bgColor rgb="FFFFD200"/>
        </patternFill>
      </fill>
    </dxf>
    <dxf>
      <fill>
        <patternFill>
          <bgColor rgb="FFFFD200"/>
        </patternFill>
      </fill>
    </dxf>
    <dxf>
      <fill>
        <patternFill>
          <bgColor rgb="FFF89E53"/>
        </patternFill>
      </fill>
    </dxf>
    <dxf>
      <fill>
        <patternFill>
          <bgColor rgb="FFF89E53"/>
        </patternFill>
      </fill>
    </dxf>
    <dxf>
      <fill>
        <patternFill>
          <bgColor rgb="FFF89E53"/>
        </patternFill>
      </fill>
    </dxf>
    <dxf>
      <fill>
        <patternFill>
          <bgColor rgb="FFFFD200"/>
        </patternFill>
      </fill>
    </dxf>
    <dxf>
      <fill>
        <patternFill>
          <bgColor rgb="FFFFD200"/>
        </patternFill>
      </fill>
    </dxf>
    <dxf>
      <fill>
        <patternFill>
          <bgColor rgb="FFFFD200"/>
        </patternFill>
      </fill>
    </dxf>
    <dxf>
      <fill>
        <patternFill>
          <bgColor rgb="FFFFD200"/>
        </patternFill>
      </fill>
    </dxf>
    <dxf>
      <fill>
        <patternFill>
          <bgColor rgb="FFFFD200"/>
        </patternFill>
      </fill>
    </dxf>
    <dxf>
      <fill>
        <patternFill>
          <bgColor rgb="FFFFD200"/>
        </patternFill>
      </fill>
    </dxf>
    <dxf>
      <fill>
        <patternFill>
          <bgColor rgb="FFF89E53"/>
        </patternFill>
      </fill>
    </dxf>
  </dxfs>
  <tableStyles count="0" defaultTableStyle="TableStyleMedium2" defaultPivotStyle="PivotStyleLight16"/>
  <colors>
    <mruColors>
      <color rgb="FF808000"/>
      <color rgb="FF0000CC"/>
      <color rgb="FF0000FF"/>
      <color rgb="FFFF0066"/>
      <color rgb="FFCC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201931</xdr:colOff>
      <xdr:row>0</xdr:row>
      <xdr:rowOff>160020</xdr:rowOff>
    </xdr:from>
    <xdr:to>
      <xdr:col>16</xdr:col>
      <xdr:colOff>212853</xdr:colOff>
      <xdr:row>22</xdr:row>
      <xdr:rowOff>251460</xdr:rowOff>
    </xdr:to>
    <xdr:pic>
      <xdr:nvPicPr>
        <xdr:cNvPr id="2" name="Picture 1">
          <a:extLst>
            <a:ext uri="{FF2B5EF4-FFF2-40B4-BE49-F238E27FC236}">
              <a16:creationId xmlns:a16="http://schemas.microsoft.com/office/drawing/2014/main" id="{D73AAEB2-FB08-4F3E-971C-F7E3ADF4FB5C}"/>
            </a:ext>
          </a:extLst>
        </xdr:cNvPr>
        <xdr:cNvPicPr>
          <a:picLocks noChangeAspect="1"/>
        </xdr:cNvPicPr>
      </xdr:nvPicPr>
      <xdr:blipFill>
        <a:blip xmlns:r="http://schemas.openxmlformats.org/officeDocument/2006/relationships" r:embed="rId1"/>
        <a:stretch>
          <a:fillRect/>
        </a:stretch>
      </xdr:blipFill>
      <xdr:spPr>
        <a:xfrm>
          <a:off x="2030731" y="160020"/>
          <a:ext cx="9665462" cy="4168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38100</xdr:colOff>
      <xdr:row>0</xdr:row>
      <xdr:rowOff>83820</xdr:rowOff>
    </xdr:from>
    <xdr:to>
      <xdr:col>17</xdr:col>
      <xdr:colOff>505666</xdr:colOff>
      <xdr:row>9</xdr:row>
      <xdr:rowOff>91440</xdr:rowOff>
    </xdr:to>
    <xdr:pic>
      <xdr:nvPicPr>
        <xdr:cNvPr id="2" name="Picture 1">
          <a:extLst>
            <a:ext uri="{FF2B5EF4-FFF2-40B4-BE49-F238E27FC236}">
              <a16:creationId xmlns:a16="http://schemas.microsoft.com/office/drawing/2014/main" id="{1AF29380-B386-49EE-B90D-6D0689859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2640" y="83820"/>
          <a:ext cx="6738826" cy="1927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AAAA\SCORE\Masters\SCORE%20Financial%20Projec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sheetName val="1-StartingPoint"/>
      <sheetName val="2a-PayrollYear1"/>
      <sheetName val="2b-PayrollYrs1-3"/>
      <sheetName val="3a-SalesForecastYear1"/>
      <sheetName val="3b-SalesForecastYrs1-3"/>
      <sheetName val="4-AdditionalInputs"/>
      <sheetName val="5a-OpExYear1"/>
      <sheetName val="5b-OpExYrs1-3"/>
      <sheetName val="6a-CashFlowYear1"/>
      <sheetName val="6b-CashFlowYrs1-3"/>
      <sheetName val="7a-IncomeStatementYear1"/>
      <sheetName val="7b-IncomeStatementYrs1-3"/>
      <sheetName val="8-BalanceSheet"/>
      <sheetName val="BreakevenAnalysis"/>
      <sheetName val="FinancialRatios"/>
      <sheetName val="DiagnosticTools"/>
      <sheetName val="COGS Calculator"/>
      <sheetName val="Amortization&amp;Depreciation"/>
      <sheetName val="Revision Notes"/>
    </sheetNames>
    <sheetDataSet>
      <sheetData sheetId="0">
        <row r="34">
          <cell r="B34" t="str">
            <v>Month 1</v>
          </cell>
        </row>
      </sheetData>
      <sheetData sheetId="1">
        <row r="9">
          <cell r="C9"/>
        </row>
        <row r="10">
          <cell r="C10"/>
        </row>
        <row r="11">
          <cell r="C11"/>
        </row>
        <row r="12">
          <cell r="C12"/>
        </row>
        <row r="13">
          <cell r="C13"/>
        </row>
        <row r="14">
          <cell r="C14"/>
        </row>
        <row r="15">
          <cell r="C15"/>
        </row>
        <row r="21">
          <cell r="C21"/>
        </row>
        <row r="28">
          <cell r="C28"/>
        </row>
        <row r="29">
          <cell r="C29"/>
        </row>
        <row r="30">
          <cell r="C30">
            <v>0</v>
          </cell>
        </row>
        <row r="34">
          <cell r="D34"/>
        </row>
        <row r="35">
          <cell r="D35"/>
        </row>
        <row r="37">
          <cell r="D37"/>
        </row>
        <row r="38">
          <cell r="D38"/>
        </row>
        <row r="39">
          <cell r="D39"/>
        </row>
        <row r="40">
          <cell r="D40"/>
        </row>
        <row r="41">
          <cell r="D41"/>
        </row>
      </sheetData>
      <sheetData sheetId="2"/>
      <sheetData sheetId="3"/>
      <sheetData sheetId="4">
        <row r="9">
          <cell r="C9"/>
        </row>
        <row r="10">
          <cell r="C10"/>
        </row>
        <row r="11">
          <cell r="C11"/>
        </row>
        <row r="12">
          <cell r="C12"/>
        </row>
        <row r="13">
          <cell r="C13"/>
        </row>
        <row r="14">
          <cell r="C14"/>
        </row>
        <row r="18">
          <cell r="O18">
            <v>0</v>
          </cell>
        </row>
        <row r="19">
          <cell r="O19">
            <v>0</v>
          </cell>
        </row>
        <row r="24">
          <cell r="O24">
            <v>0</v>
          </cell>
        </row>
        <row r="25">
          <cell r="O25">
            <v>0</v>
          </cell>
        </row>
        <row r="30">
          <cell r="O30">
            <v>0</v>
          </cell>
        </row>
        <row r="31">
          <cell r="O31">
            <v>0</v>
          </cell>
        </row>
        <row r="36">
          <cell r="O36">
            <v>0</v>
          </cell>
        </row>
        <row r="37">
          <cell r="O37">
            <v>0</v>
          </cell>
        </row>
        <row r="42">
          <cell r="O42">
            <v>0</v>
          </cell>
        </row>
        <row r="43">
          <cell r="O43">
            <v>0</v>
          </cell>
        </row>
        <row r="48">
          <cell r="O48">
            <v>0</v>
          </cell>
        </row>
        <row r="49">
          <cell r="O49">
            <v>0</v>
          </cell>
        </row>
        <row r="52">
          <cell r="O52">
            <v>0</v>
          </cell>
        </row>
        <row r="53">
          <cell r="O53">
            <v>0</v>
          </cell>
        </row>
        <row r="54">
          <cell r="O54">
            <v>0</v>
          </cell>
        </row>
        <row r="55">
          <cell r="O55">
            <v>0</v>
          </cell>
        </row>
      </sheetData>
      <sheetData sheetId="5"/>
      <sheetData sheetId="6"/>
      <sheetData sheetId="7"/>
      <sheetData sheetId="8"/>
      <sheetData sheetId="9">
        <row r="33">
          <cell r="N33">
            <v>0</v>
          </cell>
        </row>
      </sheetData>
      <sheetData sheetId="10"/>
      <sheetData sheetId="11"/>
      <sheetData sheetId="12">
        <row r="59">
          <cell r="C59">
            <v>0</v>
          </cell>
          <cell r="E59">
            <v>0</v>
          </cell>
          <cell r="G59">
            <v>0</v>
          </cell>
        </row>
      </sheetData>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hyperlink" Target="https://www.patriotsoftware.com/blog/accounting/margin-vs-markup-chart-infographic/" TargetMode="External"/><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patriotsoftware.com/blog/accounting/margin-vs-markup-chart-infographic/" TargetMode="External"/><Relationship Id="rId2" Type="http://schemas.openxmlformats.org/officeDocument/2006/relationships/hyperlink" Target="https://www.youtube.com/watch?v=bhZckWTLkJM" TargetMode="External"/><Relationship Id="rId1" Type="http://schemas.openxmlformats.org/officeDocument/2006/relationships/hyperlink" Target="https://www.youtube.com/watch?v=k1VUZEVuDJ8" TargetMode="External"/><Relationship Id="rId5" Type="http://schemas.openxmlformats.org/officeDocument/2006/relationships/drawing" Target="../drawings/drawing2.xml"/><Relationship Id="rId4" Type="http://schemas.openxmlformats.org/officeDocument/2006/relationships/hyperlink" Target="http://pages.stern.nyu.edu/~adamodar/New_Home_Page/datafile/margin.html"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govdocs.com/california-15-statewide-minimum-wage/"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DB5D2-C2BE-4041-97D5-C8A472089406}">
  <sheetPr>
    <tabColor theme="0" tint="-0.499984740745262"/>
  </sheetPr>
  <dimension ref="B1:O124"/>
  <sheetViews>
    <sheetView showGridLines="0" showRowColHeaders="0" tabSelected="1" zoomScaleNormal="100" workbookViewId="0">
      <selection activeCell="E64" sqref="E64"/>
    </sheetView>
  </sheetViews>
  <sheetFormatPr defaultColWidth="8.88671875" defaultRowHeight="14.4" x14ac:dyDescent="0.3"/>
  <cols>
    <col min="1" max="8" width="8.88671875" style="195"/>
    <col min="9" max="9" width="6.6640625" style="195" customWidth="1"/>
    <col min="10" max="10" width="38.88671875" style="195" customWidth="1"/>
    <col min="11" max="13" width="8.88671875" style="195"/>
    <col min="14" max="14" width="6.33203125" style="195" customWidth="1"/>
    <col min="15" max="16384" width="8.88671875" style="195"/>
  </cols>
  <sheetData>
    <row r="1" ht="18.600000000000001" customHeight="1" x14ac:dyDescent="0.3"/>
    <row r="23" spans="4:15" ht="26.4" customHeight="1" x14ac:dyDescent="0.3"/>
    <row r="24" spans="4:15" s="196" customFormat="1" ht="22.2" customHeight="1" x14ac:dyDescent="0.35">
      <c r="D24" s="441" t="s">
        <v>213</v>
      </c>
      <c r="E24" s="441"/>
      <c r="F24" s="441"/>
      <c r="G24" s="441"/>
      <c r="H24" s="441"/>
      <c r="I24" s="441"/>
      <c r="J24" s="441"/>
      <c r="M24" s="197"/>
      <c r="N24" s="198" t="s">
        <v>169</v>
      </c>
      <c r="O24" s="204"/>
    </row>
    <row r="25" spans="4:15" s="196" customFormat="1" ht="18" customHeight="1" x14ac:dyDescent="0.35">
      <c r="E25" s="263"/>
      <c r="F25" s="440" t="s">
        <v>279</v>
      </c>
      <c r="G25" s="440"/>
      <c r="H25" s="440"/>
      <c r="I25" s="440"/>
      <c r="N25" s="198" t="s">
        <v>170</v>
      </c>
      <c r="O25" s="200"/>
    </row>
    <row r="26" spans="4:15" s="199" customFormat="1" ht="18" customHeight="1" x14ac:dyDescent="0.3">
      <c r="H26" s="203"/>
      <c r="I26" s="203"/>
      <c r="J26" s="203"/>
      <c r="N26" s="200" t="s">
        <v>171</v>
      </c>
      <c r="O26" s="205"/>
    </row>
    <row r="27" spans="4:15" s="202" customFormat="1" ht="18" customHeight="1" x14ac:dyDescent="0.3">
      <c r="D27" s="201"/>
      <c r="N27" s="200" t="s">
        <v>172</v>
      </c>
      <c r="O27" s="200"/>
    </row>
    <row r="28" spans="4:15" s="202" customFormat="1" ht="18" customHeight="1" x14ac:dyDescent="0.3"/>
    <row r="29" spans="4:15" s="202" customFormat="1" ht="18" customHeight="1" x14ac:dyDescent="0.3"/>
    <row r="30" spans="4:15" s="202" customFormat="1" ht="15.6" x14ac:dyDescent="0.3"/>
    <row r="120" spans="2:2" x14ac:dyDescent="0.3">
      <c r="B120" s="262"/>
    </row>
    <row r="121" spans="2:2" x14ac:dyDescent="0.3">
      <c r="B121" s="262"/>
    </row>
    <row r="122" spans="2:2" x14ac:dyDescent="0.3">
      <c r="B122" s="262" t="s">
        <v>212</v>
      </c>
    </row>
    <row r="123" spans="2:2" x14ac:dyDescent="0.3">
      <c r="B123" s="262"/>
    </row>
    <row r="124" spans="2:2" x14ac:dyDescent="0.3">
      <c r="B124" s="262"/>
    </row>
  </sheetData>
  <sheetProtection algorithmName="SHA-512" hashValue="ZO3ABM76PNam4rFTn78w+g5wB6c1lsGgqs5Ig0YohX2gAV+g3xx46H8SG5qwQaKbSj6psc/HVgHnprPEySoIsw==" saltValue="pHvd+/D9UoNVkTzXgUJB8g==" spinCount="100000" sheet="1" objects="1" scenarios="1"/>
  <mergeCells count="2">
    <mergeCell ref="F25:I25"/>
    <mergeCell ref="D24:J24"/>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84FEB-ABF0-46B8-8A4B-FE97854D905D}">
  <sheetPr>
    <tabColor rgb="FFFFC000"/>
    <pageSetUpPr fitToPage="1"/>
  </sheetPr>
  <dimension ref="B1:S32"/>
  <sheetViews>
    <sheetView showGridLines="0" showRowColHeaders="0" topLeftCell="A2" zoomScaleNormal="100" zoomScalePageLayoutView="150" workbookViewId="0">
      <pane ySplit="7" topLeftCell="A9" activePane="bottomLeft" state="frozen"/>
      <selection activeCell="A2" sqref="A2"/>
      <selection pane="bottomLeft" activeCell="C9" sqref="C9"/>
    </sheetView>
  </sheetViews>
  <sheetFormatPr defaultColWidth="9.109375" defaultRowHeight="12" x14ac:dyDescent="0.25"/>
  <cols>
    <col min="1" max="1" width="2.77734375" style="128" customWidth="1"/>
    <col min="2" max="2" width="30.33203125" style="128" bestFit="1" customWidth="1"/>
    <col min="3" max="3" width="16.109375" style="128" bestFit="1" customWidth="1"/>
    <col min="4" max="4" width="14.33203125" style="128" customWidth="1"/>
    <col min="5" max="5" width="12.33203125" style="128" customWidth="1"/>
    <col min="6" max="6" width="16" style="128" customWidth="1"/>
    <col min="7" max="7" width="9.6640625" style="128" customWidth="1"/>
    <col min="8" max="8" width="8" style="128" bestFit="1" customWidth="1"/>
    <col min="9" max="15" width="9.6640625" style="128" customWidth="1"/>
    <col min="16" max="18" width="10.33203125" style="128" bestFit="1" customWidth="1"/>
    <col min="19" max="19" width="12.109375" style="128" bestFit="1" customWidth="1"/>
    <col min="20" max="16384" width="9.109375" style="128"/>
  </cols>
  <sheetData>
    <row r="1" spans="2:19" x14ac:dyDescent="0.25">
      <c r="B1" s="127"/>
      <c r="C1" s="127"/>
      <c r="D1" s="127"/>
      <c r="E1" s="127"/>
      <c r="F1" s="127"/>
      <c r="G1" s="127"/>
    </row>
    <row r="2" spans="2:19" x14ac:dyDescent="0.25">
      <c r="B2" s="127"/>
      <c r="C2" s="127"/>
      <c r="D2" s="127"/>
      <c r="E2" s="127"/>
      <c r="F2" s="127"/>
      <c r="G2" s="127"/>
    </row>
    <row r="3" spans="2:19" s="178" customFormat="1" ht="21.6" customHeight="1" x14ac:dyDescent="0.3">
      <c r="B3" s="177"/>
      <c r="C3" s="173" t="s">
        <v>130</v>
      </c>
      <c r="D3" s="173"/>
      <c r="E3" s="173"/>
      <c r="F3" s="173"/>
      <c r="G3" s="173"/>
      <c r="H3" s="177"/>
      <c r="I3" s="177"/>
      <c r="J3" s="177"/>
      <c r="K3" s="177"/>
      <c r="L3" s="177"/>
      <c r="M3" s="177"/>
      <c r="N3" s="177"/>
      <c r="O3" s="177"/>
      <c r="P3" s="177"/>
      <c r="Q3" s="177"/>
      <c r="R3" s="177"/>
      <c r="S3" s="177"/>
    </row>
    <row r="4" spans="2:19" x14ac:dyDescent="0.25">
      <c r="C4" s="129"/>
      <c r="D4" s="130"/>
      <c r="E4" s="130"/>
      <c r="F4" s="130"/>
      <c r="G4" s="130"/>
    </row>
    <row r="5" spans="2:19" x14ac:dyDescent="0.25">
      <c r="C5" s="131" t="s">
        <v>0</v>
      </c>
      <c r="D5" s="487" t="str">
        <f>'Year 1'!D5</f>
        <v>Big Bob</v>
      </c>
      <c r="E5" s="487"/>
      <c r="F5" s="176" t="s">
        <v>1</v>
      </c>
      <c r="G5" s="487" t="str">
        <f>Start!D15</f>
        <v>Big Bob's Ranch B&amp;B</v>
      </c>
      <c r="H5" s="487"/>
      <c r="I5" s="487"/>
      <c r="J5" s="487"/>
    </row>
    <row r="6" spans="2:19" ht="2.4" customHeight="1" x14ac:dyDescent="0.25">
      <c r="C6" s="133"/>
      <c r="E6" s="130"/>
      <c r="F6" s="130"/>
      <c r="G6" s="130"/>
    </row>
    <row r="7" spans="2:19" hidden="1" x14ac:dyDescent="0.25">
      <c r="C7" s="127"/>
      <c r="D7" s="127"/>
      <c r="E7" s="127"/>
      <c r="F7" s="127"/>
      <c r="G7" s="127"/>
      <c r="H7" s="133"/>
      <c r="I7" s="133"/>
      <c r="J7" s="133"/>
      <c r="K7" s="133"/>
      <c r="L7" s="133"/>
      <c r="M7" s="133"/>
      <c r="N7" s="133"/>
    </row>
    <row r="8" spans="2:19" ht="36.6" thickBot="1" x14ac:dyDescent="0.3">
      <c r="B8" s="134" t="s">
        <v>2</v>
      </c>
      <c r="C8" s="134" t="s">
        <v>3</v>
      </c>
      <c r="D8" s="134" t="s">
        <v>4</v>
      </c>
      <c r="E8" s="134" t="s">
        <v>5</v>
      </c>
      <c r="F8" s="134" t="s">
        <v>6</v>
      </c>
      <c r="G8" s="135" t="s">
        <v>117</v>
      </c>
      <c r="H8" s="135" t="s">
        <v>118</v>
      </c>
      <c r="I8" s="135" t="s">
        <v>119</v>
      </c>
      <c r="J8" s="135" t="s">
        <v>120</v>
      </c>
      <c r="K8" s="135" t="s">
        <v>121</v>
      </c>
      <c r="L8" s="135" t="s">
        <v>122</v>
      </c>
      <c r="M8" s="135" t="s">
        <v>123</v>
      </c>
      <c r="N8" s="135" t="s">
        <v>124</v>
      </c>
      <c r="O8" s="135" t="s">
        <v>125</v>
      </c>
      <c r="P8" s="135" t="s">
        <v>126</v>
      </c>
      <c r="Q8" s="135" t="s">
        <v>127</v>
      </c>
      <c r="R8" s="135" t="s">
        <v>128</v>
      </c>
      <c r="S8" s="134" t="s">
        <v>7</v>
      </c>
    </row>
    <row r="9" spans="2:19" ht="12.6" thickTop="1" x14ac:dyDescent="0.25">
      <c r="B9" s="136" t="s">
        <v>8</v>
      </c>
      <c r="C9" s="137">
        <f>'Year 1'!C9</f>
        <v>1</v>
      </c>
      <c r="D9" s="194">
        <v>18</v>
      </c>
      <c r="E9" s="138">
        <f>'Year 1'!E9</f>
        <v>20</v>
      </c>
      <c r="F9" s="139">
        <f>(D9*E9*C9)*52/12</f>
        <v>1560</v>
      </c>
      <c r="G9" s="140">
        <f>F9</f>
        <v>1560</v>
      </c>
      <c r="H9" s="140">
        <f t="shared" ref="H9:R9" si="0">G9</f>
        <v>1560</v>
      </c>
      <c r="I9" s="140">
        <f t="shared" si="0"/>
        <v>1560</v>
      </c>
      <c r="J9" s="140">
        <f t="shared" si="0"/>
        <v>1560</v>
      </c>
      <c r="K9" s="140">
        <f t="shared" si="0"/>
        <v>1560</v>
      </c>
      <c r="L9" s="140">
        <f t="shared" si="0"/>
        <v>1560</v>
      </c>
      <c r="M9" s="140">
        <f t="shared" si="0"/>
        <v>1560</v>
      </c>
      <c r="N9" s="140">
        <f t="shared" si="0"/>
        <v>1560</v>
      </c>
      <c r="O9" s="140">
        <f t="shared" si="0"/>
        <v>1560</v>
      </c>
      <c r="P9" s="140">
        <f t="shared" si="0"/>
        <v>1560</v>
      </c>
      <c r="Q9" s="140">
        <f t="shared" si="0"/>
        <v>1560</v>
      </c>
      <c r="R9" s="140">
        <f t="shared" si="0"/>
        <v>1560</v>
      </c>
      <c r="S9" s="141">
        <f>SUM(G9:R9)</f>
        <v>18720</v>
      </c>
    </row>
    <row r="10" spans="2:19" x14ac:dyDescent="0.25">
      <c r="B10" s="142" t="s">
        <v>9</v>
      </c>
      <c r="C10" s="215">
        <f>'Year 1'!C10</f>
        <v>0</v>
      </c>
      <c r="D10" s="221"/>
      <c r="E10" s="217">
        <f>'Year 1'!E10</f>
        <v>0</v>
      </c>
      <c r="F10" s="146">
        <f>(D10*E10*C10)*52/12</f>
        <v>0</v>
      </c>
      <c r="G10" s="147">
        <f t="shared" ref="G10:R12" si="1">F10</f>
        <v>0</v>
      </c>
      <c r="H10" s="147">
        <f t="shared" si="1"/>
        <v>0</v>
      </c>
      <c r="I10" s="147">
        <f t="shared" si="1"/>
        <v>0</v>
      </c>
      <c r="J10" s="147">
        <f t="shared" si="1"/>
        <v>0</v>
      </c>
      <c r="K10" s="147">
        <f t="shared" si="1"/>
        <v>0</v>
      </c>
      <c r="L10" s="147">
        <f t="shared" si="1"/>
        <v>0</v>
      </c>
      <c r="M10" s="147">
        <f t="shared" si="1"/>
        <v>0</v>
      </c>
      <c r="N10" s="147">
        <f t="shared" si="1"/>
        <v>0</v>
      </c>
      <c r="O10" s="147">
        <f t="shared" si="1"/>
        <v>0</v>
      </c>
      <c r="P10" s="147">
        <f t="shared" si="1"/>
        <v>0</v>
      </c>
      <c r="Q10" s="147">
        <f t="shared" si="1"/>
        <v>0</v>
      </c>
      <c r="R10" s="147">
        <f t="shared" si="1"/>
        <v>0</v>
      </c>
      <c r="S10" s="148">
        <f>SUM(G10:R10)</f>
        <v>0</v>
      </c>
    </row>
    <row r="11" spans="2:19" x14ac:dyDescent="0.25">
      <c r="B11" s="142" t="s">
        <v>10</v>
      </c>
      <c r="C11" s="215">
        <f>'Year 1'!C11</f>
        <v>2</v>
      </c>
      <c r="D11" s="221">
        <v>15</v>
      </c>
      <c r="E11" s="217">
        <f>'Year 1'!E11</f>
        <v>20</v>
      </c>
      <c r="F11" s="146">
        <f>(D11*E11*C11)*52/12</f>
        <v>2600</v>
      </c>
      <c r="G11" s="147">
        <f t="shared" si="1"/>
        <v>2600</v>
      </c>
      <c r="H11" s="147">
        <f t="shared" si="1"/>
        <v>2600</v>
      </c>
      <c r="I11" s="147">
        <f t="shared" si="1"/>
        <v>2600</v>
      </c>
      <c r="J11" s="147">
        <f t="shared" si="1"/>
        <v>2600</v>
      </c>
      <c r="K11" s="147">
        <f t="shared" si="1"/>
        <v>2600</v>
      </c>
      <c r="L11" s="147">
        <f t="shared" si="1"/>
        <v>2600</v>
      </c>
      <c r="M11" s="147">
        <f t="shared" si="1"/>
        <v>2600</v>
      </c>
      <c r="N11" s="147">
        <f t="shared" si="1"/>
        <v>2600</v>
      </c>
      <c r="O11" s="147">
        <f t="shared" si="1"/>
        <v>2600</v>
      </c>
      <c r="P11" s="147">
        <f t="shared" si="1"/>
        <v>2600</v>
      </c>
      <c r="Q11" s="147">
        <f t="shared" si="1"/>
        <v>2600</v>
      </c>
      <c r="R11" s="147">
        <f t="shared" si="1"/>
        <v>2600</v>
      </c>
      <c r="S11" s="148">
        <f>SUM(G11:R11)</f>
        <v>31200</v>
      </c>
    </row>
    <row r="12" spans="2:19" x14ac:dyDescent="0.25">
      <c r="B12" s="142" t="s">
        <v>11</v>
      </c>
      <c r="C12" s="143"/>
      <c r="D12" s="144"/>
      <c r="E12" s="145"/>
      <c r="F12" s="146">
        <f>(D12*E12*C12)*52/12</f>
        <v>0</v>
      </c>
      <c r="G12" s="147">
        <f t="shared" si="1"/>
        <v>0</v>
      </c>
      <c r="H12" s="147">
        <f t="shared" si="1"/>
        <v>0</v>
      </c>
      <c r="I12" s="147">
        <f t="shared" si="1"/>
        <v>0</v>
      </c>
      <c r="J12" s="147">
        <f t="shared" si="1"/>
        <v>0</v>
      </c>
      <c r="K12" s="147">
        <f t="shared" si="1"/>
        <v>0</v>
      </c>
      <c r="L12" s="147">
        <f t="shared" si="1"/>
        <v>0</v>
      </c>
      <c r="M12" s="147">
        <f t="shared" si="1"/>
        <v>0</v>
      </c>
      <c r="N12" s="147">
        <f t="shared" si="1"/>
        <v>0</v>
      </c>
      <c r="O12" s="147">
        <f t="shared" si="1"/>
        <v>0</v>
      </c>
      <c r="P12" s="147">
        <f t="shared" si="1"/>
        <v>0</v>
      </c>
      <c r="Q12" s="147">
        <f t="shared" si="1"/>
        <v>0</v>
      </c>
      <c r="R12" s="147">
        <f t="shared" si="1"/>
        <v>0</v>
      </c>
      <c r="S12" s="148">
        <f>SUM(G12:R12)</f>
        <v>0</v>
      </c>
    </row>
    <row r="13" spans="2:19" x14ac:dyDescent="0.25">
      <c r="B13" s="149" t="s">
        <v>12</v>
      </c>
      <c r="C13" s="150">
        <f>SUM(C9:C12)</f>
        <v>3</v>
      </c>
      <c r="D13" s="151">
        <f t="shared" ref="D13:S13" si="2">SUM(D9:D12)</f>
        <v>33</v>
      </c>
      <c r="E13" s="152">
        <f>SUM(E9:E12)</f>
        <v>40</v>
      </c>
      <c r="F13" s="146">
        <f t="shared" si="2"/>
        <v>4160</v>
      </c>
      <c r="G13" s="148">
        <f t="shared" si="2"/>
        <v>4160</v>
      </c>
      <c r="H13" s="148">
        <f t="shared" si="2"/>
        <v>4160</v>
      </c>
      <c r="I13" s="148">
        <f t="shared" si="2"/>
        <v>4160</v>
      </c>
      <c r="J13" s="148">
        <f t="shared" si="2"/>
        <v>4160</v>
      </c>
      <c r="K13" s="148">
        <f t="shared" si="2"/>
        <v>4160</v>
      </c>
      <c r="L13" s="148">
        <f t="shared" si="2"/>
        <v>4160</v>
      </c>
      <c r="M13" s="148">
        <f t="shared" si="2"/>
        <v>4160</v>
      </c>
      <c r="N13" s="148">
        <f t="shared" si="2"/>
        <v>4160</v>
      </c>
      <c r="O13" s="148">
        <f t="shared" si="2"/>
        <v>4160</v>
      </c>
      <c r="P13" s="148">
        <f t="shared" si="2"/>
        <v>4160</v>
      </c>
      <c r="Q13" s="148">
        <f t="shared" si="2"/>
        <v>4160</v>
      </c>
      <c r="R13" s="148">
        <f t="shared" si="2"/>
        <v>4160</v>
      </c>
      <c r="S13" s="148">
        <f t="shared" si="2"/>
        <v>49920</v>
      </c>
    </row>
    <row r="14" spans="2:19" x14ac:dyDescent="0.25">
      <c r="B14" s="153"/>
      <c r="C14" s="153"/>
      <c r="D14" s="154"/>
      <c r="E14" s="155"/>
      <c r="F14" s="155"/>
      <c r="G14" s="155"/>
      <c r="H14" s="155"/>
      <c r="I14" s="155"/>
      <c r="J14" s="156"/>
      <c r="K14" s="156"/>
      <c r="L14" s="156"/>
      <c r="M14" s="156"/>
      <c r="N14" s="156"/>
      <c r="O14" s="156"/>
      <c r="P14" s="156"/>
      <c r="Q14" s="156"/>
      <c r="R14" s="156"/>
      <c r="S14" s="157"/>
    </row>
    <row r="15" spans="2:19" ht="36.6" thickBot="1" x14ac:dyDescent="0.3">
      <c r="B15" s="134" t="s">
        <v>13</v>
      </c>
      <c r="C15" s="134" t="s">
        <v>14</v>
      </c>
      <c r="D15" s="134" t="s">
        <v>15</v>
      </c>
      <c r="E15" s="134"/>
      <c r="F15" s="134" t="s">
        <v>16</v>
      </c>
      <c r="G15" s="134" t="s">
        <v>117</v>
      </c>
      <c r="H15" s="134" t="s">
        <v>118</v>
      </c>
      <c r="I15" s="134" t="s">
        <v>119</v>
      </c>
      <c r="J15" s="134" t="s">
        <v>120</v>
      </c>
      <c r="K15" s="134" t="s">
        <v>121</v>
      </c>
      <c r="L15" s="134" t="s">
        <v>122</v>
      </c>
      <c r="M15" s="134" t="s">
        <v>123</v>
      </c>
      <c r="N15" s="134" t="s">
        <v>124</v>
      </c>
      <c r="O15" s="134" t="s">
        <v>125</v>
      </c>
      <c r="P15" s="134" t="s">
        <v>126</v>
      </c>
      <c r="Q15" s="134" t="s">
        <v>127</v>
      </c>
      <c r="R15" s="134" t="s">
        <v>128</v>
      </c>
      <c r="S15" s="134" t="s">
        <v>7</v>
      </c>
    </row>
    <row r="16" spans="2:19" ht="12.6" thickTop="1" x14ac:dyDescent="0.25">
      <c r="B16" s="136" t="s">
        <v>17</v>
      </c>
      <c r="C16" s="139">
        <v>137700</v>
      </c>
      <c r="D16" s="158">
        <v>6.2E-2</v>
      </c>
      <c r="E16" s="158"/>
      <c r="F16" s="159">
        <f>(F$9+F$10+F$11)*$D$16</f>
        <v>257.92</v>
      </c>
      <c r="G16" s="140">
        <f t="shared" ref="G16:R16" si="3">(G$9+G$10+G$11)*$D$16</f>
        <v>257.92</v>
      </c>
      <c r="H16" s="140">
        <f t="shared" si="3"/>
        <v>257.92</v>
      </c>
      <c r="I16" s="140">
        <f t="shared" si="3"/>
        <v>257.92</v>
      </c>
      <c r="J16" s="140">
        <f t="shared" si="3"/>
        <v>257.92</v>
      </c>
      <c r="K16" s="140">
        <f t="shared" si="3"/>
        <v>257.92</v>
      </c>
      <c r="L16" s="140">
        <f t="shared" si="3"/>
        <v>257.92</v>
      </c>
      <c r="M16" s="140">
        <f t="shared" si="3"/>
        <v>257.92</v>
      </c>
      <c r="N16" s="140">
        <f t="shared" si="3"/>
        <v>257.92</v>
      </c>
      <c r="O16" s="140">
        <f t="shared" si="3"/>
        <v>257.92</v>
      </c>
      <c r="P16" s="140">
        <f t="shared" si="3"/>
        <v>257.92</v>
      </c>
      <c r="Q16" s="140">
        <f t="shared" si="3"/>
        <v>257.92</v>
      </c>
      <c r="R16" s="140">
        <f t="shared" si="3"/>
        <v>257.92</v>
      </c>
      <c r="S16" s="141">
        <f>SUM(G16:R16)</f>
        <v>3095.0400000000004</v>
      </c>
    </row>
    <row r="17" spans="2:19" x14ac:dyDescent="0.25">
      <c r="B17" s="142" t="s">
        <v>18</v>
      </c>
      <c r="C17" s="160" t="s">
        <v>19</v>
      </c>
      <c r="D17" s="161">
        <v>1.4500000000000001E-2</v>
      </c>
      <c r="E17" s="161"/>
      <c r="F17" s="162">
        <f>(F$9+F$10+F$11)*$D$17</f>
        <v>60.32</v>
      </c>
      <c r="G17" s="147">
        <f>(G$9+G$10+G$11)*$D$17</f>
        <v>60.32</v>
      </c>
      <c r="H17" s="147">
        <f t="shared" ref="H17:R17" si="4">(H$9+H$10+H$11)*$D$17</f>
        <v>60.32</v>
      </c>
      <c r="I17" s="147">
        <f t="shared" si="4"/>
        <v>60.32</v>
      </c>
      <c r="J17" s="147">
        <f t="shared" si="4"/>
        <v>60.32</v>
      </c>
      <c r="K17" s="147">
        <f t="shared" si="4"/>
        <v>60.32</v>
      </c>
      <c r="L17" s="147">
        <f t="shared" si="4"/>
        <v>60.32</v>
      </c>
      <c r="M17" s="147">
        <f t="shared" si="4"/>
        <v>60.32</v>
      </c>
      <c r="N17" s="147">
        <f t="shared" si="4"/>
        <v>60.32</v>
      </c>
      <c r="O17" s="147">
        <f t="shared" si="4"/>
        <v>60.32</v>
      </c>
      <c r="P17" s="147">
        <f t="shared" si="4"/>
        <v>60.32</v>
      </c>
      <c r="Q17" s="147">
        <f t="shared" si="4"/>
        <v>60.32</v>
      </c>
      <c r="R17" s="147">
        <f t="shared" si="4"/>
        <v>60.32</v>
      </c>
      <c r="S17" s="148">
        <f t="shared" ref="S17:S23" si="5">SUM(G17:R17)</f>
        <v>723.84000000000015</v>
      </c>
    </row>
    <row r="18" spans="2:19" x14ac:dyDescent="0.25">
      <c r="B18" s="142" t="s">
        <v>20</v>
      </c>
      <c r="C18" s="163">
        <v>7000</v>
      </c>
      <c r="D18" s="161">
        <v>6.0000000000000001E-3</v>
      </c>
      <c r="E18" s="161"/>
      <c r="F18" s="162">
        <f>+$C$13*C18*D18/12</f>
        <v>10.5</v>
      </c>
      <c r="G18" s="147">
        <f t="shared" ref="G18:R23" si="6">F18</f>
        <v>10.5</v>
      </c>
      <c r="H18" s="147">
        <f t="shared" si="6"/>
        <v>10.5</v>
      </c>
      <c r="I18" s="147">
        <f t="shared" si="6"/>
        <v>10.5</v>
      </c>
      <c r="J18" s="147">
        <f t="shared" si="6"/>
        <v>10.5</v>
      </c>
      <c r="K18" s="147">
        <f t="shared" si="6"/>
        <v>10.5</v>
      </c>
      <c r="L18" s="147">
        <f t="shared" si="6"/>
        <v>10.5</v>
      </c>
      <c r="M18" s="147">
        <f t="shared" si="6"/>
        <v>10.5</v>
      </c>
      <c r="N18" s="147">
        <f t="shared" si="6"/>
        <v>10.5</v>
      </c>
      <c r="O18" s="147">
        <f t="shared" si="6"/>
        <v>10.5</v>
      </c>
      <c r="P18" s="147">
        <f t="shared" si="6"/>
        <v>10.5</v>
      </c>
      <c r="Q18" s="147">
        <f t="shared" si="6"/>
        <v>10.5</v>
      </c>
      <c r="R18" s="147">
        <f t="shared" si="6"/>
        <v>10.5</v>
      </c>
      <c r="S18" s="148">
        <f t="shared" si="5"/>
        <v>126</v>
      </c>
    </row>
    <row r="19" spans="2:19" x14ac:dyDescent="0.25">
      <c r="B19" s="142" t="s">
        <v>21</v>
      </c>
      <c r="C19" s="163">
        <v>7000</v>
      </c>
      <c r="D19" s="161">
        <v>3.4500000000000003E-2</v>
      </c>
      <c r="E19" s="161"/>
      <c r="F19" s="162">
        <f>+$C$13*C19*D19/12</f>
        <v>60.375000000000007</v>
      </c>
      <c r="G19" s="147">
        <f t="shared" si="6"/>
        <v>60.375000000000007</v>
      </c>
      <c r="H19" s="147">
        <f t="shared" si="6"/>
        <v>60.375000000000007</v>
      </c>
      <c r="I19" s="147">
        <f t="shared" si="6"/>
        <v>60.375000000000007</v>
      </c>
      <c r="J19" s="147">
        <f t="shared" si="6"/>
        <v>60.375000000000007</v>
      </c>
      <c r="K19" s="147">
        <f t="shared" si="6"/>
        <v>60.375000000000007</v>
      </c>
      <c r="L19" s="147">
        <f t="shared" si="6"/>
        <v>60.375000000000007</v>
      </c>
      <c r="M19" s="147">
        <f t="shared" si="6"/>
        <v>60.375000000000007</v>
      </c>
      <c r="N19" s="147">
        <f t="shared" si="6"/>
        <v>60.375000000000007</v>
      </c>
      <c r="O19" s="147">
        <f t="shared" si="6"/>
        <v>60.375000000000007</v>
      </c>
      <c r="P19" s="147">
        <f t="shared" si="6"/>
        <v>60.375000000000007</v>
      </c>
      <c r="Q19" s="147">
        <f t="shared" si="6"/>
        <v>60.375000000000007</v>
      </c>
      <c r="R19" s="147">
        <f t="shared" si="6"/>
        <v>60.375000000000007</v>
      </c>
      <c r="S19" s="148">
        <f t="shared" si="5"/>
        <v>724.50000000000011</v>
      </c>
    </row>
    <row r="20" spans="2:19" x14ac:dyDescent="0.25">
      <c r="B20" s="142" t="s">
        <v>22</v>
      </c>
      <c r="C20" s="160" t="s">
        <v>19</v>
      </c>
      <c r="D20" s="161">
        <v>0</v>
      </c>
      <c r="E20" s="161"/>
      <c r="F20" s="162">
        <f>($F$9+$F$10+$F$11)*D20</f>
        <v>0</v>
      </c>
      <c r="G20" s="147">
        <f t="shared" si="6"/>
        <v>0</v>
      </c>
      <c r="H20" s="147">
        <f t="shared" si="6"/>
        <v>0</v>
      </c>
      <c r="I20" s="147">
        <f t="shared" si="6"/>
        <v>0</v>
      </c>
      <c r="J20" s="147">
        <f t="shared" si="6"/>
        <v>0</v>
      </c>
      <c r="K20" s="147">
        <f t="shared" si="6"/>
        <v>0</v>
      </c>
      <c r="L20" s="147">
        <f t="shared" si="6"/>
        <v>0</v>
      </c>
      <c r="M20" s="147">
        <f t="shared" si="6"/>
        <v>0</v>
      </c>
      <c r="N20" s="147">
        <f t="shared" si="6"/>
        <v>0</v>
      </c>
      <c r="O20" s="147">
        <f t="shared" si="6"/>
        <v>0</v>
      </c>
      <c r="P20" s="147">
        <f t="shared" si="6"/>
        <v>0</v>
      </c>
      <c r="Q20" s="147">
        <f t="shared" si="6"/>
        <v>0</v>
      </c>
      <c r="R20" s="147">
        <f t="shared" si="6"/>
        <v>0</v>
      </c>
      <c r="S20" s="148">
        <f t="shared" si="5"/>
        <v>0</v>
      </c>
    </row>
    <row r="21" spans="2:19" x14ac:dyDescent="0.25">
      <c r="B21" s="142" t="s">
        <v>23</v>
      </c>
      <c r="C21" s="160" t="s">
        <v>19</v>
      </c>
      <c r="D21" s="161">
        <v>0</v>
      </c>
      <c r="E21" s="164"/>
      <c r="F21" s="162">
        <f>($F$9+$F$10+$F$11)*D21</f>
        <v>0</v>
      </c>
      <c r="G21" s="147">
        <f t="shared" si="6"/>
        <v>0</v>
      </c>
      <c r="H21" s="147">
        <f t="shared" si="6"/>
        <v>0</v>
      </c>
      <c r="I21" s="147">
        <f t="shared" si="6"/>
        <v>0</v>
      </c>
      <c r="J21" s="147">
        <f t="shared" si="6"/>
        <v>0</v>
      </c>
      <c r="K21" s="147">
        <f t="shared" si="6"/>
        <v>0</v>
      </c>
      <c r="L21" s="147">
        <f t="shared" si="6"/>
        <v>0</v>
      </c>
      <c r="M21" s="147">
        <f t="shared" si="6"/>
        <v>0</v>
      </c>
      <c r="N21" s="147">
        <f t="shared" si="6"/>
        <v>0</v>
      </c>
      <c r="O21" s="147">
        <f t="shared" si="6"/>
        <v>0</v>
      </c>
      <c r="P21" s="147">
        <f t="shared" si="6"/>
        <v>0</v>
      </c>
      <c r="Q21" s="147">
        <f t="shared" si="6"/>
        <v>0</v>
      </c>
      <c r="R21" s="147">
        <f t="shared" si="6"/>
        <v>0</v>
      </c>
      <c r="S21" s="148">
        <f t="shared" si="5"/>
        <v>0</v>
      </c>
    </row>
    <row r="22" spans="2:19" x14ac:dyDescent="0.25">
      <c r="B22" s="142" t="s">
        <v>24</v>
      </c>
      <c r="C22" s="160" t="s">
        <v>19</v>
      </c>
      <c r="D22" s="161">
        <v>0</v>
      </c>
      <c r="E22" s="164"/>
      <c r="F22" s="162">
        <f>($F$9+$F$10+$F$11)*D22</f>
        <v>0</v>
      </c>
      <c r="G22" s="147">
        <f t="shared" si="6"/>
        <v>0</v>
      </c>
      <c r="H22" s="147">
        <f t="shared" si="6"/>
        <v>0</v>
      </c>
      <c r="I22" s="147">
        <f t="shared" si="6"/>
        <v>0</v>
      </c>
      <c r="J22" s="147">
        <f t="shared" si="6"/>
        <v>0</v>
      </c>
      <c r="K22" s="147">
        <f t="shared" si="6"/>
        <v>0</v>
      </c>
      <c r="L22" s="147">
        <f t="shared" si="6"/>
        <v>0</v>
      </c>
      <c r="M22" s="147">
        <f t="shared" si="6"/>
        <v>0</v>
      </c>
      <c r="N22" s="147">
        <f t="shared" si="6"/>
        <v>0</v>
      </c>
      <c r="O22" s="147">
        <f t="shared" si="6"/>
        <v>0</v>
      </c>
      <c r="P22" s="147">
        <f t="shared" si="6"/>
        <v>0</v>
      </c>
      <c r="Q22" s="147">
        <f t="shared" si="6"/>
        <v>0</v>
      </c>
      <c r="R22" s="147">
        <f t="shared" si="6"/>
        <v>0</v>
      </c>
      <c r="S22" s="148">
        <f t="shared" si="5"/>
        <v>0</v>
      </c>
    </row>
    <row r="23" spans="2:19" x14ac:dyDescent="0.25">
      <c r="B23" s="142" t="s">
        <v>25</v>
      </c>
      <c r="C23" s="160" t="s">
        <v>19</v>
      </c>
      <c r="D23" s="161">
        <v>1.154E-2</v>
      </c>
      <c r="E23" s="164"/>
      <c r="F23" s="162">
        <f>($F$9+$F$10+$F$11)*D23</f>
        <v>48.006399999999999</v>
      </c>
      <c r="G23" s="147">
        <f t="shared" si="6"/>
        <v>48.006399999999999</v>
      </c>
      <c r="H23" s="147">
        <f t="shared" si="6"/>
        <v>48.006399999999999</v>
      </c>
      <c r="I23" s="147">
        <f t="shared" si="6"/>
        <v>48.006399999999999</v>
      </c>
      <c r="J23" s="147">
        <f t="shared" si="6"/>
        <v>48.006399999999999</v>
      </c>
      <c r="K23" s="147">
        <f t="shared" si="6"/>
        <v>48.006399999999999</v>
      </c>
      <c r="L23" s="147">
        <f t="shared" si="6"/>
        <v>48.006399999999999</v>
      </c>
      <c r="M23" s="147">
        <f t="shared" si="6"/>
        <v>48.006399999999999</v>
      </c>
      <c r="N23" s="147">
        <f t="shared" si="6"/>
        <v>48.006399999999999</v>
      </c>
      <c r="O23" s="147">
        <f t="shared" si="6"/>
        <v>48.006399999999999</v>
      </c>
      <c r="P23" s="147">
        <f t="shared" si="6"/>
        <v>48.006399999999999</v>
      </c>
      <c r="Q23" s="147">
        <f t="shared" si="6"/>
        <v>48.006399999999999</v>
      </c>
      <c r="R23" s="147">
        <f t="shared" si="6"/>
        <v>48.006399999999999</v>
      </c>
      <c r="S23" s="148">
        <f t="shared" si="5"/>
        <v>576.07679999999993</v>
      </c>
    </row>
    <row r="24" spans="2:19" x14ac:dyDescent="0.25">
      <c r="B24" s="149" t="s">
        <v>26</v>
      </c>
      <c r="C24" s="149"/>
      <c r="D24" s="165">
        <f>SUM(D16:D23)</f>
        <v>0.12854000000000002</v>
      </c>
      <c r="E24" s="142"/>
      <c r="F24" s="146">
        <f>SUM(F16:F23)</f>
        <v>437.12139999999999</v>
      </c>
      <c r="G24" s="146">
        <f>SUM(G16:G23)</f>
        <v>437.12139999999999</v>
      </c>
      <c r="H24" s="146">
        <f t="shared" ref="H24:S24" si="7">SUM(H16:H23)</f>
        <v>437.12139999999999</v>
      </c>
      <c r="I24" s="146">
        <f t="shared" si="7"/>
        <v>437.12139999999999</v>
      </c>
      <c r="J24" s="146">
        <f t="shared" si="7"/>
        <v>437.12139999999999</v>
      </c>
      <c r="K24" s="146">
        <f t="shared" si="7"/>
        <v>437.12139999999999</v>
      </c>
      <c r="L24" s="146">
        <f t="shared" si="7"/>
        <v>437.12139999999999</v>
      </c>
      <c r="M24" s="146">
        <f t="shared" si="7"/>
        <v>437.12139999999999</v>
      </c>
      <c r="N24" s="146">
        <f t="shared" si="7"/>
        <v>437.12139999999999</v>
      </c>
      <c r="O24" s="146">
        <f t="shared" si="7"/>
        <v>437.12139999999999</v>
      </c>
      <c r="P24" s="146">
        <f t="shared" si="7"/>
        <v>437.12139999999999</v>
      </c>
      <c r="Q24" s="146">
        <f t="shared" si="7"/>
        <v>437.12139999999999</v>
      </c>
      <c r="R24" s="146">
        <f t="shared" si="7"/>
        <v>437.12139999999999</v>
      </c>
      <c r="S24" s="146">
        <f t="shared" si="7"/>
        <v>5245.4568000000008</v>
      </c>
    </row>
    <row r="25" spans="2:19" x14ac:dyDescent="0.25">
      <c r="B25" s="149"/>
      <c r="C25" s="149"/>
      <c r="D25" s="166"/>
      <c r="E25" s="142"/>
      <c r="F25" s="142"/>
      <c r="G25" s="142"/>
      <c r="H25" s="142"/>
      <c r="I25" s="142"/>
      <c r="J25" s="142"/>
      <c r="K25" s="142"/>
      <c r="L25" s="142"/>
      <c r="M25" s="142"/>
      <c r="N25" s="142"/>
      <c r="O25" s="142"/>
      <c r="P25" s="142"/>
      <c r="Q25" s="142"/>
      <c r="R25" s="142"/>
      <c r="S25" s="142"/>
    </row>
    <row r="26" spans="2:19" x14ac:dyDescent="0.25">
      <c r="B26" s="149" t="s">
        <v>27</v>
      </c>
      <c r="C26" s="149"/>
      <c r="D26" s="166"/>
      <c r="E26" s="142"/>
      <c r="F26" s="146">
        <f>F13+F24</f>
        <v>4597.1214</v>
      </c>
      <c r="G26" s="146">
        <f t="shared" ref="G26:R26" si="8">G13+G24</f>
        <v>4597.1214</v>
      </c>
      <c r="H26" s="146">
        <f t="shared" si="8"/>
        <v>4597.1214</v>
      </c>
      <c r="I26" s="146">
        <f t="shared" si="8"/>
        <v>4597.1214</v>
      </c>
      <c r="J26" s="146">
        <f t="shared" si="8"/>
        <v>4597.1214</v>
      </c>
      <c r="K26" s="146">
        <f t="shared" si="8"/>
        <v>4597.1214</v>
      </c>
      <c r="L26" s="146">
        <f t="shared" si="8"/>
        <v>4597.1214</v>
      </c>
      <c r="M26" s="146">
        <f t="shared" si="8"/>
        <v>4597.1214</v>
      </c>
      <c r="N26" s="146">
        <f t="shared" si="8"/>
        <v>4597.1214</v>
      </c>
      <c r="O26" s="146">
        <f t="shared" si="8"/>
        <v>4597.1214</v>
      </c>
      <c r="P26" s="146">
        <f t="shared" si="8"/>
        <v>4597.1214</v>
      </c>
      <c r="Q26" s="146">
        <f t="shared" si="8"/>
        <v>4597.1214</v>
      </c>
      <c r="R26" s="146">
        <f t="shared" si="8"/>
        <v>4597.1214</v>
      </c>
      <c r="S26" s="167">
        <f>S13+S24</f>
        <v>55165.4568</v>
      </c>
    </row>
    <row r="28" spans="2:19" ht="20.399999999999999" customHeight="1" x14ac:dyDescent="0.3">
      <c r="C28" s="128" t="s">
        <v>28</v>
      </c>
      <c r="F28" s="488" t="s">
        <v>115</v>
      </c>
      <c r="G28" s="488"/>
      <c r="H28" s="488"/>
      <c r="I28" s="488"/>
      <c r="J28" s="488"/>
      <c r="K28" s="488"/>
      <c r="L28" s="488"/>
      <c r="M28" s="488"/>
      <c r="N28" s="488"/>
      <c r="O28" s="488"/>
    </row>
    <row r="30" spans="2:19" x14ac:dyDescent="0.25">
      <c r="B30" s="168"/>
      <c r="C30" s="168"/>
      <c r="D30" s="168"/>
    </row>
    <row r="31" spans="2:19" x14ac:dyDescent="0.25">
      <c r="B31" s="169"/>
      <c r="C31" s="170"/>
      <c r="D31" s="170"/>
    </row>
    <row r="32" spans="2:19" x14ac:dyDescent="0.25">
      <c r="B32" s="169"/>
      <c r="C32" s="171"/>
      <c r="D32" s="171"/>
    </row>
  </sheetData>
  <sheetProtection algorithmName="SHA-512" hashValue="CHoiglrX9BCiRy/+BmFImY7Tt8GMx5FotGMc2VswLEULPWGsl929pUoBxW1eJtvBe8MSdeaUpXIsK1ke6qFs6g==" saltValue="TY6zM+XK2py16QDR3rysQA==" spinCount="100000" sheet="1" formatColumns="0" formatRows="0"/>
  <mergeCells count="3">
    <mergeCell ref="D5:E5"/>
    <mergeCell ref="G5:J5"/>
    <mergeCell ref="F28:O28"/>
  </mergeCells>
  <conditionalFormatting sqref="C9:E12">
    <cfRule type="containsBlanks" dxfId="13" priority="9" stopIfTrue="1">
      <formula>LEN(TRIM(C9))=0</formula>
    </cfRule>
  </conditionalFormatting>
  <conditionalFormatting sqref="G9:R12">
    <cfRule type="containsBlanks" dxfId="12" priority="8" stopIfTrue="1">
      <formula>LEN(TRIM(G9))=0</formula>
    </cfRule>
  </conditionalFormatting>
  <conditionalFormatting sqref="G16:R23">
    <cfRule type="containsBlanks" dxfId="11" priority="7">
      <formula>LEN(TRIM(G16))=0</formula>
    </cfRule>
  </conditionalFormatting>
  <conditionalFormatting sqref="G17:R17">
    <cfRule type="containsBlanks" dxfId="10" priority="6">
      <formula>LEN(TRIM(G17))=0</formula>
    </cfRule>
  </conditionalFormatting>
  <conditionalFormatting sqref="G16:R16">
    <cfRule type="containsBlanks" dxfId="9" priority="5">
      <formula>LEN(TRIM(G16))=0</formula>
    </cfRule>
  </conditionalFormatting>
  <conditionalFormatting sqref="G17">
    <cfRule type="containsBlanks" dxfId="8" priority="4">
      <formula>LEN(TRIM(G17))=0</formula>
    </cfRule>
  </conditionalFormatting>
  <conditionalFormatting sqref="H17:R17">
    <cfRule type="containsBlanks" dxfId="7" priority="3">
      <formula>LEN(TRIM(H17))=0</formula>
    </cfRule>
  </conditionalFormatting>
  <conditionalFormatting sqref="D5">
    <cfRule type="containsBlanks" dxfId="6" priority="2" stopIfTrue="1">
      <formula>LEN(TRIM(D5))=0</formula>
    </cfRule>
  </conditionalFormatting>
  <conditionalFormatting sqref="G5">
    <cfRule type="containsBlanks" dxfId="5" priority="1" stopIfTrue="1">
      <formula>LEN(TRIM(G5))=0</formula>
    </cfRule>
  </conditionalFormatting>
  <printOptions horizontalCentered="1"/>
  <pageMargins left="0.25" right="0.25" top="0.75" bottom="0.75" header="0.3" footer="0.3"/>
  <pageSetup scale="61" orientation="landscape" r:id="rId1"/>
  <headerFooter scaleWithDoc="0">
    <oddHeader>&amp;C&amp;"Gill Sans MT,Regular"&amp;12Payroll Year 1</oddHeader>
    <oddFooter>&amp;L&amp;"Gill Sans MT,Regular"&amp;12&amp;F&amp;C&amp;"Gill Sans MT,Regular"&amp;12&amp;A&amp;R&amp;"Gill Sans MT,Regular"&amp;12&amp;D &amp;T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2579E-67E5-4881-99A3-1C61FAB46D5D}">
  <sheetPr>
    <tabColor rgb="FF00B050"/>
  </sheetPr>
  <dimension ref="B2:U116"/>
  <sheetViews>
    <sheetView showGridLines="0" showRowColHeaders="0" showZeros="0" workbookViewId="0">
      <selection activeCell="G14" sqref="G14"/>
    </sheetView>
  </sheetViews>
  <sheetFormatPr defaultRowHeight="14.4" x14ac:dyDescent="0.3"/>
  <cols>
    <col min="1" max="1" width="2.88671875" style="36" customWidth="1"/>
    <col min="2" max="2" width="17.77734375" style="36" customWidth="1"/>
    <col min="3" max="3" width="13.77734375" style="36" customWidth="1"/>
    <col min="4" max="4" width="0.44140625" style="37" customWidth="1"/>
    <col min="5" max="5" width="10.77734375" style="38" customWidth="1"/>
    <col min="6" max="6" width="0.44140625" style="38" customWidth="1"/>
    <col min="7" max="8" width="10.77734375" style="38" customWidth="1"/>
    <col min="9" max="9" width="10.77734375" style="239" customWidth="1"/>
    <col min="10" max="10" width="0.44140625" style="38" customWidth="1"/>
    <col min="11" max="13" width="10.77734375" style="38" customWidth="1"/>
    <col min="14" max="14" width="1.77734375" style="36" customWidth="1"/>
    <col min="15" max="15" width="56.44140625" style="36" customWidth="1"/>
    <col min="16" max="16" width="8.88671875" style="240"/>
    <col min="17" max="16384" width="8.88671875" style="36"/>
  </cols>
  <sheetData>
    <row r="2" spans="2:21" s="225" customFormat="1" ht="30" customHeight="1" x14ac:dyDescent="0.3">
      <c r="B2" s="490" t="str">
        <f>Start!D15</f>
        <v>Big Bob's Ranch B&amp;B</v>
      </c>
      <c r="C2" s="490"/>
      <c r="D2" s="490"/>
      <c r="E2" s="490"/>
      <c r="F2" s="490"/>
      <c r="G2" s="490"/>
      <c r="H2" s="490"/>
      <c r="I2" s="490"/>
      <c r="J2" s="490"/>
      <c r="K2" s="490"/>
      <c r="L2" s="490"/>
      <c r="M2" s="276"/>
      <c r="O2" s="226"/>
      <c r="P2" s="227"/>
    </row>
    <row r="3" spans="2:21" s="228" customFormat="1" ht="30" customHeight="1" x14ac:dyDescent="0.3">
      <c r="B3" s="502" t="s">
        <v>232</v>
      </c>
      <c r="C3" s="502"/>
      <c r="D3" s="502"/>
      <c r="E3" s="502"/>
      <c r="F3" s="502"/>
      <c r="G3" s="502"/>
      <c r="H3" s="502"/>
      <c r="I3" s="502"/>
      <c r="J3" s="502"/>
      <c r="K3" s="502"/>
      <c r="L3" s="502"/>
      <c r="M3" s="275"/>
      <c r="O3" s="229"/>
      <c r="P3" s="230"/>
    </row>
    <row r="4" spans="2:21" s="319" customFormat="1" ht="24" customHeight="1" x14ac:dyDescent="0.4">
      <c r="B4" s="432"/>
      <c r="C4" s="433"/>
      <c r="D4" s="433"/>
      <c r="E4" s="433"/>
      <c r="F4" s="433"/>
      <c r="G4" s="434" t="s">
        <v>244</v>
      </c>
      <c r="H4" s="435" t="str">
        <f>Start!D17</f>
        <v>Feasibility</v>
      </c>
      <c r="I4" s="432"/>
      <c r="J4" s="433"/>
      <c r="K4" s="433"/>
      <c r="L4" s="433"/>
      <c r="M4" s="320"/>
      <c r="O4" s="321"/>
    </row>
    <row r="5" spans="2:21" s="228" customFormat="1" ht="36" customHeight="1" x14ac:dyDescent="0.3">
      <c r="B5" s="436"/>
      <c r="C5" s="437"/>
      <c r="D5" s="437"/>
      <c r="E5" s="437"/>
      <c r="F5" s="437"/>
      <c r="G5" s="438" t="s">
        <v>245</v>
      </c>
      <c r="H5" s="439" t="str">
        <f>Start!D19</f>
        <v>Monthly</v>
      </c>
      <c r="I5" s="436"/>
      <c r="J5" s="437"/>
      <c r="K5" s="437"/>
      <c r="L5" s="437"/>
      <c r="M5" s="275"/>
      <c r="O5" s="229"/>
    </row>
    <row r="6" spans="2:21" s="324" customFormat="1" ht="18" customHeight="1" x14ac:dyDescent="0.3">
      <c r="B6" s="325" t="s">
        <v>204</v>
      </c>
      <c r="C6" s="326">
        <v>0.68300000000000005</v>
      </c>
      <c r="D6" s="327"/>
      <c r="E6" s="327"/>
      <c r="F6" s="327"/>
      <c r="G6" s="328"/>
      <c r="H6" s="329"/>
      <c r="J6" s="327"/>
      <c r="K6" s="327"/>
      <c r="L6" s="327"/>
      <c r="M6" s="327"/>
      <c r="O6" s="330"/>
      <c r="P6" s="331"/>
    </row>
    <row r="7" spans="2:21" s="238" customFormat="1" ht="18" customHeight="1" x14ac:dyDescent="0.3">
      <c r="B7" s="237" t="s">
        <v>144</v>
      </c>
      <c r="C7" s="234">
        <f>IFERROR((H13/E13),"")</f>
        <v>2.1053258465203335</v>
      </c>
      <c r="D7" s="234"/>
      <c r="F7" s="235"/>
      <c r="G7" s="235"/>
      <c r="H7" s="235"/>
      <c r="I7" s="235"/>
      <c r="J7" s="235"/>
      <c r="K7" s="236"/>
      <c r="L7" s="120"/>
      <c r="M7" s="120"/>
      <c r="O7" s="330"/>
    </row>
    <row r="8" spans="2:21" s="233" customFormat="1" ht="18" customHeight="1" x14ac:dyDescent="0.3">
      <c r="B8" s="325" t="s">
        <v>205</v>
      </c>
      <c r="C8" s="234">
        <f>IFERROR((L13/E13),"")</f>
        <v>2.1545741324921139</v>
      </c>
      <c r="D8" s="234"/>
      <c r="F8" s="232"/>
      <c r="G8" s="232"/>
      <c r="H8" s="232"/>
      <c r="I8" s="232"/>
      <c r="J8" s="232"/>
      <c r="L8" s="54"/>
      <c r="M8" s="54"/>
      <c r="O8" s="330"/>
    </row>
    <row r="9" spans="2:21" ht="3" customHeight="1" x14ac:dyDescent="0.3"/>
    <row r="10" spans="2:21" s="242" customFormat="1" ht="18" customHeight="1" x14ac:dyDescent="0.3">
      <c r="B10" s="491" t="s">
        <v>141</v>
      </c>
      <c r="C10" s="492"/>
      <c r="D10" s="241"/>
      <c r="E10" s="495" t="s">
        <v>142</v>
      </c>
      <c r="G10" s="497" t="s">
        <v>314</v>
      </c>
      <c r="H10" s="497"/>
      <c r="I10" s="497"/>
      <c r="J10" s="497"/>
      <c r="K10" s="497"/>
      <c r="L10" s="497"/>
      <c r="M10" s="497"/>
      <c r="O10" s="181" t="s">
        <v>71</v>
      </c>
      <c r="P10" s="243"/>
    </row>
    <row r="11" spans="2:21" s="242" customFormat="1" ht="18" customHeight="1" x14ac:dyDescent="0.3">
      <c r="B11" s="491"/>
      <c r="C11" s="492"/>
      <c r="D11" s="241"/>
      <c r="E11" s="496"/>
      <c r="G11" s="497" t="s">
        <v>203</v>
      </c>
      <c r="H11" s="497"/>
      <c r="I11" s="497"/>
      <c r="J11" s="244"/>
      <c r="K11" s="497" t="s">
        <v>206</v>
      </c>
      <c r="L11" s="497"/>
      <c r="M11" s="497"/>
      <c r="O11" s="457" t="s">
        <v>233</v>
      </c>
      <c r="P11" s="243"/>
    </row>
    <row r="12" spans="2:21" s="242" customFormat="1" ht="40.799999999999997" customHeight="1" x14ac:dyDescent="0.3">
      <c r="B12" s="491"/>
      <c r="C12" s="492"/>
      <c r="D12" s="241"/>
      <c r="E12" s="496"/>
      <c r="G12" s="245" t="s">
        <v>56</v>
      </c>
      <c r="H12" s="245" t="s">
        <v>88</v>
      </c>
      <c r="I12" s="493" t="s">
        <v>143</v>
      </c>
      <c r="K12" s="245" t="s">
        <v>56</v>
      </c>
      <c r="L12" s="245" t="s">
        <v>88</v>
      </c>
      <c r="M12" s="316" t="s">
        <v>80</v>
      </c>
      <c r="O12" s="457"/>
      <c r="P12" s="243"/>
    </row>
    <row r="13" spans="2:21" s="247" customFormat="1" ht="18" customHeight="1" x14ac:dyDescent="0.3">
      <c r="B13" s="491"/>
      <c r="C13" s="492"/>
      <c r="D13" s="241"/>
      <c r="E13" s="246">
        <f>SUM(E14:E113)</f>
        <v>587.70000000000005</v>
      </c>
      <c r="G13" s="248">
        <f>SUM(G14:G113)</f>
        <v>1825</v>
      </c>
      <c r="H13" s="248">
        <f>SUM(H14:H113)</f>
        <v>1237.3000000000002</v>
      </c>
      <c r="I13" s="494"/>
      <c r="K13" s="248">
        <f>SUM(K14:K113)</f>
        <v>1853.9432176656155</v>
      </c>
      <c r="L13" s="248">
        <f>SUM(L14:L113)</f>
        <v>1266.2432176656155</v>
      </c>
      <c r="M13" s="249">
        <f>SUM(M14:M113)</f>
        <v>28.943217665615521</v>
      </c>
      <c r="O13" s="457" t="s">
        <v>278</v>
      </c>
      <c r="P13" s="250"/>
    </row>
    <row r="14" spans="2:21" ht="17.399999999999999" customHeight="1" x14ac:dyDescent="0.3">
      <c r="B14" s="500" t="str">
        <f>COGS!B9</f>
        <v>1-Day Stay</v>
      </c>
      <c r="C14" s="501"/>
      <c r="D14" s="238"/>
      <c r="E14" s="251">
        <f>COGS!D9</f>
        <v>124.45</v>
      </c>
      <c r="F14" s="252"/>
      <c r="G14" s="224">
        <v>385</v>
      </c>
      <c r="H14" s="253">
        <f>G14-E14</f>
        <v>260.55</v>
      </c>
      <c r="I14" s="254">
        <f>IFERROR((H14/G14),"")</f>
        <v>0.67675324675324677</v>
      </c>
      <c r="J14" s="252"/>
      <c r="K14" s="251">
        <f t="shared" ref="K14:K45" si="0">E14/(1-C$6)</f>
        <v>392.5867507886436</v>
      </c>
      <c r="L14" s="251">
        <f>K14-E14</f>
        <v>268.13675078864361</v>
      </c>
      <c r="M14" s="251">
        <f t="shared" ref="M14:M45" si="1">L14-H14</f>
        <v>7.5867507886435988</v>
      </c>
      <c r="O14" s="457"/>
      <c r="P14" s="323"/>
      <c r="R14" s="247"/>
      <c r="S14" s="247"/>
      <c r="T14" s="247"/>
      <c r="U14" s="255"/>
    </row>
    <row r="15" spans="2:21" ht="17.399999999999999" customHeight="1" x14ac:dyDescent="0.3">
      <c r="B15" s="500" t="str">
        <f>COGS!B10</f>
        <v>2-Day Stay</v>
      </c>
      <c r="C15" s="501"/>
      <c r="D15" s="238"/>
      <c r="E15" s="251">
        <f>COGS!D10</f>
        <v>195.9</v>
      </c>
      <c r="F15" s="252"/>
      <c r="G15" s="222">
        <v>605</v>
      </c>
      <c r="H15" s="253">
        <f t="shared" ref="H15:H78" si="2">G15-E15</f>
        <v>409.1</v>
      </c>
      <c r="I15" s="254">
        <f t="shared" ref="I15:I78" si="3">IFERROR((H15/G15),"")</f>
        <v>0.67619834710743809</v>
      </c>
      <c r="J15" s="252"/>
      <c r="K15" s="251">
        <f t="shared" si="0"/>
        <v>617.98107255520517</v>
      </c>
      <c r="L15" s="251">
        <f t="shared" ref="L15:L22" si="4">K15-E15</f>
        <v>422.0810725552052</v>
      </c>
      <c r="M15" s="251">
        <f t="shared" si="1"/>
        <v>12.981072555205174</v>
      </c>
      <c r="O15" s="101" t="s">
        <v>308</v>
      </c>
      <c r="P15" s="323"/>
    </row>
    <row r="16" spans="2:21" ht="17.399999999999999" customHeight="1" x14ac:dyDescent="0.3">
      <c r="B16" s="500" t="str">
        <f>COGS!B11</f>
        <v>3-Day Stay</v>
      </c>
      <c r="C16" s="501"/>
      <c r="D16" s="238"/>
      <c r="E16" s="251">
        <f>COGS!D11</f>
        <v>267.35000000000002</v>
      </c>
      <c r="F16" s="252"/>
      <c r="G16" s="222">
        <v>835</v>
      </c>
      <c r="H16" s="253">
        <f t="shared" si="2"/>
        <v>567.65</v>
      </c>
      <c r="I16" s="254">
        <f t="shared" si="3"/>
        <v>0.67982035928143714</v>
      </c>
      <c r="J16" s="252"/>
      <c r="K16" s="251">
        <f t="shared" si="0"/>
        <v>843.37539432176675</v>
      </c>
      <c r="L16" s="251">
        <f t="shared" si="4"/>
        <v>576.02539432176673</v>
      </c>
      <c r="M16" s="251">
        <f t="shared" si="1"/>
        <v>8.3753943217667484</v>
      </c>
      <c r="O16" s="498" t="s">
        <v>309</v>
      </c>
    </row>
    <row r="17" spans="2:15" ht="17.399999999999999" customHeight="1" x14ac:dyDescent="0.3">
      <c r="B17" s="500">
        <f>COGS!B12</f>
        <v>0</v>
      </c>
      <c r="C17" s="501"/>
      <c r="D17" s="238"/>
      <c r="E17" s="251">
        <f>COGS!D12</f>
        <v>0</v>
      </c>
      <c r="F17" s="252"/>
      <c r="G17" s="222"/>
      <c r="H17" s="253">
        <f t="shared" si="2"/>
        <v>0</v>
      </c>
      <c r="I17" s="254" t="str">
        <f t="shared" si="3"/>
        <v/>
      </c>
      <c r="J17" s="252"/>
      <c r="K17" s="251">
        <f t="shared" si="0"/>
        <v>0</v>
      </c>
      <c r="L17" s="251">
        <f t="shared" si="4"/>
        <v>0</v>
      </c>
      <c r="M17" s="251">
        <f t="shared" si="1"/>
        <v>0</v>
      </c>
      <c r="O17" s="498"/>
    </row>
    <row r="18" spans="2:15" ht="17.399999999999999" customHeight="1" x14ac:dyDescent="0.3">
      <c r="B18" s="500">
        <f>COGS!B13</f>
        <v>0</v>
      </c>
      <c r="C18" s="501"/>
      <c r="D18" s="238"/>
      <c r="E18" s="251">
        <f>COGS!D13</f>
        <v>0</v>
      </c>
      <c r="F18" s="252"/>
      <c r="G18" s="222"/>
      <c r="H18" s="253">
        <f t="shared" si="2"/>
        <v>0</v>
      </c>
      <c r="I18" s="254" t="str">
        <f t="shared" si="3"/>
        <v/>
      </c>
      <c r="J18" s="252"/>
      <c r="K18" s="251">
        <f t="shared" si="0"/>
        <v>0</v>
      </c>
      <c r="L18" s="251">
        <f t="shared" si="4"/>
        <v>0</v>
      </c>
      <c r="M18" s="251">
        <f t="shared" si="1"/>
        <v>0</v>
      </c>
      <c r="O18" s="498"/>
    </row>
    <row r="19" spans="2:15" ht="17.399999999999999" customHeight="1" x14ac:dyDescent="0.3">
      <c r="B19" s="500">
        <f>COGS!B14</f>
        <v>0</v>
      </c>
      <c r="C19" s="501"/>
      <c r="D19" s="238"/>
      <c r="E19" s="251">
        <f>COGS!D14</f>
        <v>0</v>
      </c>
      <c r="F19" s="252"/>
      <c r="G19" s="222"/>
      <c r="H19" s="253">
        <f t="shared" si="2"/>
        <v>0</v>
      </c>
      <c r="I19" s="254" t="str">
        <f t="shared" si="3"/>
        <v/>
      </c>
      <c r="J19" s="252"/>
      <c r="K19" s="251">
        <f t="shared" si="0"/>
        <v>0</v>
      </c>
      <c r="L19" s="251">
        <f t="shared" si="4"/>
        <v>0</v>
      </c>
      <c r="M19" s="251">
        <f t="shared" si="1"/>
        <v>0</v>
      </c>
      <c r="O19" s="499" t="s">
        <v>310</v>
      </c>
    </row>
    <row r="20" spans="2:15" ht="17.399999999999999" customHeight="1" x14ac:dyDescent="0.3">
      <c r="B20" s="500">
        <f>COGS!B15</f>
        <v>0</v>
      </c>
      <c r="C20" s="501"/>
      <c r="D20" s="238"/>
      <c r="E20" s="251">
        <f>COGS!D15</f>
        <v>0</v>
      </c>
      <c r="F20" s="252"/>
      <c r="G20" s="222"/>
      <c r="H20" s="253">
        <f t="shared" si="2"/>
        <v>0</v>
      </c>
      <c r="I20" s="254" t="str">
        <f t="shared" si="3"/>
        <v/>
      </c>
      <c r="J20" s="252"/>
      <c r="K20" s="251">
        <f t="shared" si="0"/>
        <v>0</v>
      </c>
      <c r="L20" s="251">
        <f t="shared" si="4"/>
        <v>0</v>
      </c>
      <c r="M20" s="251">
        <f t="shared" si="1"/>
        <v>0</v>
      </c>
      <c r="O20" s="499"/>
    </row>
    <row r="21" spans="2:15" ht="17.399999999999999" customHeight="1" x14ac:dyDescent="0.3">
      <c r="B21" s="500">
        <f>COGS!B16</f>
        <v>0</v>
      </c>
      <c r="C21" s="501"/>
      <c r="D21" s="238"/>
      <c r="E21" s="251">
        <f>COGS!D16</f>
        <v>0</v>
      </c>
      <c r="F21" s="252"/>
      <c r="G21" s="222"/>
      <c r="H21" s="253">
        <f t="shared" si="2"/>
        <v>0</v>
      </c>
      <c r="I21" s="254" t="str">
        <f t="shared" si="3"/>
        <v/>
      </c>
      <c r="J21" s="252"/>
      <c r="K21" s="251">
        <f t="shared" si="0"/>
        <v>0</v>
      </c>
      <c r="L21" s="251">
        <f t="shared" si="4"/>
        <v>0</v>
      </c>
      <c r="M21" s="251">
        <f t="shared" si="1"/>
        <v>0</v>
      </c>
      <c r="O21" s="499"/>
    </row>
    <row r="22" spans="2:15" ht="17.399999999999999" customHeight="1" x14ac:dyDescent="0.3">
      <c r="B22" s="500">
        <f>COGS!B17</f>
        <v>0</v>
      </c>
      <c r="C22" s="501"/>
      <c r="D22" s="238"/>
      <c r="E22" s="251">
        <f>COGS!D17</f>
        <v>0</v>
      </c>
      <c r="F22" s="252"/>
      <c r="G22" s="222"/>
      <c r="H22" s="253">
        <f t="shared" si="2"/>
        <v>0</v>
      </c>
      <c r="I22" s="254" t="str">
        <f t="shared" si="3"/>
        <v/>
      </c>
      <c r="J22" s="252"/>
      <c r="K22" s="251">
        <f t="shared" si="0"/>
        <v>0</v>
      </c>
      <c r="L22" s="251">
        <f t="shared" si="4"/>
        <v>0</v>
      </c>
      <c r="M22" s="251">
        <f t="shared" si="1"/>
        <v>0</v>
      </c>
      <c r="O22" s="499"/>
    </row>
    <row r="23" spans="2:15" ht="17.399999999999999" customHeight="1" x14ac:dyDescent="0.3">
      <c r="B23" s="500">
        <f>COGS!B18</f>
        <v>0</v>
      </c>
      <c r="C23" s="501"/>
      <c r="D23" s="238"/>
      <c r="E23" s="251">
        <f>COGS!D18</f>
        <v>0</v>
      </c>
      <c r="F23" s="252"/>
      <c r="G23" s="222"/>
      <c r="H23" s="253">
        <f t="shared" si="2"/>
        <v>0</v>
      </c>
      <c r="I23" s="254" t="str">
        <f t="shared" si="3"/>
        <v/>
      </c>
      <c r="J23" s="252"/>
      <c r="K23" s="251">
        <f t="shared" si="0"/>
        <v>0</v>
      </c>
      <c r="L23" s="251">
        <f t="shared" ref="L23:L45" si="5">K23-E23</f>
        <v>0</v>
      </c>
      <c r="M23" s="251">
        <f t="shared" si="1"/>
        <v>0</v>
      </c>
      <c r="O23" s="181" t="s">
        <v>72</v>
      </c>
    </row>
    <row r="24" spans="2:15" ht="17.399999999999999" customHeight="1" x14ac:dyDescent="0.3">
      <c r="B24" s="500">
        <f>COGS!B19</f>
        <v>0</v>
      </c>
      <c r="C24" s="501"/>
      <c r="D24" s="238"/>
      <c r="E24" s="251">
        <f>COGS!D19</f>
        <v>0</v>
      </c>
      <c r="F24" s="252"/>
      <c r="G24" s="222"/>
      <c r="H24" s="253">
        <f t="shared" si="2"/>
        <v>0</v>
      </c>
      <c r="I24" s="254" t="str">
        <f t="shared" si="3"/>
        <v/>
      </c>
      <c r="J24" s="252"/>
      <c r="K24" s="251">
        <f t="shared" si="0"/>
        <v>0</v>
      </c>
      <c r="L24" s="251">
        <f t="shared" si="5"/>
        <v>0</v>
      </c>
      <c r="M24" s="251">
        <f t="shared" si="1"/>
        <v>0</v>
      </c>
      <c r="O24" s="457" t="s">
        <v>234</v>
      </c>
    </row>
    <row r="25" spans="2:15" ht="17.399999999999999" customHeight="1" x14ac:dyDescent="0.3">
      <c r="B25" s="500">
        <f>COGS!B20</f>
        <v>0</v>
      </c>
      <c r="C25" s="501"/>
      <c r="D25" s="238"/>
      <c r="E25" s="251">
        <f>COGS!D20</f>
        <v>0</v>
      </c>
      <c r="F25" s="252"/>
      <c r="G25" s="222"/>
      <c r="H25" s="253">
        <f t="shared" si="2"/>
        <v>0</v>
      </c>
      <c r="I25" s="254" t="str">
        <f t="shared" si="3"/>
        <v/>
      </c>
      <c r="J25" s="252"/>
      <c r="K25" s="251">
        <f t="shared" si="0"/>
        <v>0</v>
      </c>
      <c r="L25" s="251">
        <f t="shared" si="5"/>
        <v>0</v>
      </c>
      <c r="M25" s="251">
        <f t="shared" si="1"/>
        <v>0</v>
      </c>
      <c r="O25" s="457"/>
    </row>
    <row r="26" spans="2:15" ht="17.399999999999999" customHeight="1" x14ac:dyDescent="0.3">
      <c r="B26" s="500">
        <f>COGS!B21</f>
        <v>0</v>
      </c>
      <c r="C26" s="501"/>
      <c r="D26" s="238"/>
      <c r="E26" s="251">
        <f>COGS!D21</f>
        <v>0</v>
      </c>
      <c r="F26" s="252"/>
      <c r="G26" s="222"/>
      <c r="H26" s="253">
        <f t="shared" si="2"/>
        <v>0</v>
      </c>
      <c r="I26" s="254" t="str">
        <f t="shared" si="3"/>
        <v/>
      </c>
      <c r="J26" s="252"/>
      <c r="K26" s="251">
        <f t="shared" si="0"/>
        <v>0</v>
      </c>
      <c r="L26" s="251">
        <f t="shared" si="5"/>
        <v>0</v>
      </c>
      <c r="M26" s="251">
        <f t="shared" si="1"/>
        <v>0</v>
      </c>
      <c r="O26" s="457" t="s">
        <v>311</v>
      </c>
    </row>
    <row r="27" spans="2:15" ht="17.399999999999999" customHeight="1" x14ac:dyDescent="0.3">
      <c r="B27" s="500">
        <f>COGS!B22</f>
        <v>0</v>
      </c>
      <c r="C27" s="501"/>
      <c r="D27" s="238"/>
      <c r="E27" s="251">
        <f>COGS!D22</f>
        <v>0</v>
      </c>
      <c r="F27" s="252"/>
      <c r="G27" s="222"/>
      <c r="H27" s="253">
        <f t="shared" si="2"/>
        <v>0</v>
      </c>
      <c r="I27" s="254" t="str">
        <f t="shared" si="3"/>
        <v/>
      </c>
      <c r="J27" s="252"/>
      <c r="K27" s="251">
        <f t="shared" si="0"/>
        <v>0</v>
      </c>
      <c r="L27" s="251">
        <f t="shared" si="5"/>
        <v>0</v>
      </c>
      <c r="M27" s="251">
        <f t="shared" si="1"/>
        <v>0</v>
      </c>
      <c r="O27" s="457"/>
    </row>
    <row r="28" spans="2:15" ht="17.399999999999999" customHeight="1" x14ac:dyDescent="0.3">
      <c r="B28" s="500">
        <f>COGS!B23</f>
        <v>0</v>
      </c>
      <c r="C28" s="501"/>
      <c r="D28" s="238"/>
      <c r="E28" s="251">
        <f>COGS!D23</f>
        <v>0</v>
      </c>
      <c r="F28" s="252"/>
      <c r="G28" s="222"/>
      <c r="H28" s="253">
        <f t="shared" si="2"/>
        <v>0</v>
      </c>
      <c r="I28" s="254" t="str">
        <f t="shared" si="3"/>
        <v/>
      </c>
      <c r="J28" s="252"/>
      <c r="K28" s="251">
        <f t="shared" si="0"/>
        <v>0</v>
      </c>
      <c r="L28" s="251">
        <f t="shared" si="5"/>
        <v>0</v>
      </c>
      <c r="M28" s="251">
        <f t="shared" si="1"/>
        <v>0</v>
      </c>
      <c r="O28" s="489" t="s">
        <v>158</v>
      </c>
    </row>
    <row r="29" spans="2:15" ht="17.399999999999999" customHeight="1" x14ac:dyDescent="0.3">
      <c r="B29" s="500">
        <f>COGS!B24</f>
        <v>0</v>
      </c>
      <c r="C29" s="501"/>
      <c r="D29" s="238"/>
      <c r="E29" s="251">
        <f>COGS!D24</f>
        <v>0</v>
      </c>
      <c r="F29" s="252"/>
      <c r="G29" s="222"/>
      <c r="H29" s="253">
        <f t="shared" si="2"/>
        <v>0</v>
      </c>
      <c r="I29" s="254" t="str">
        <f t="shared" si="3"/>
        <v/>
      </c>
      <c r="J29" s="252"/>
      <c r="K29" s="251">
        <f t="shared" si="0"/>
        <v>0</v>
      </c>
      <c r="L29" s="251">
        <f t="shared" si="5"/>
        <v>0</v>
      </c>
      <c r="M29" s="251">
        <f t="shared" si="1"/>
        <v>0</v>
      </c>
      <c r="O29" s="489"/>
    </row>
    <row r="30" spans="2:15" ht="17.399999999999999" customHeight="1" x14ac:dyDescent="0.3">
      <c r="B30" s="500">
        <f>COGS!B25</f>
        <v>0</v>
      </c>
      <c r="C30" s="501"/>
      <c r="D30" s="238"/>
      <c r="E30" s="251">
        <f>COGS!D25</f>
        <v>0</v>
      </c>
      <c r="F30" s="252"/>
      <c r="G30" s="222"/>
      <c r="H30" s="253">
        <f t="shared" si="2"/>
        <v>0</v>
      </c>
      <c r="I30" s="254" t="str">
        <f t="shared" si="3"/>
        <v/>
      </c>
      <c r="J30" s="252"/>
      <c r="K30" s="251">
        <f t="shared" si="0"/>
        <v>0</v>
      </c>
      <c r="L30" s="251">
        <f t="shared" si="5"/>
        <v>0</v>
      </c>
      <c r="M30" s="251">
        <f t="shared" si="1"/>
        <v>0</v>
      </c>
      <c r="O30" s="99" t="s">
        <v>87</v>
      </c>
    </row>
    <row r="31" spans="2:15" ht="17.399999999999999" customHeight="1" x14ac:dyDescent="0.3">
      <c r="B31" s="500">
        <f>COGS!B26</f>
        <v>0</v>
      </c>
      <c r="C31" s="501"/>
      <c r="D31" s="238"/>
      <c r="E31" s="251">
        <f>COGS!D26</f>
        <v>0</v>
      </c>
      <c r="F31" s="252"/>
      <c r="G31" s="222"/>
      <c r="H31" s="253">
        <f t="shared" si="2"/>
        <v>0</v>
      </c>
      <c r="I31" s="254" t="str">
        <f t="shared" si="3"/>
        <v/>
      </c>
      <c r="J31" s="252"/>
      <c r="K31" s="251">
        <f t="shared" si="0"/>
        <v>0</v>
      </c>
      <c r="L31" s="251">
        <f t="shared" si="5"/>
        <v>0</v>
      </c>
      <c r="M31" s="251">
        <f t="shared" si="1"/>
        <v>0</v>
      </c>
    </row>
    <row r="32" spans="2:15" ht="17.399999999999999" customHeight="1" x14ac:dyDescent="0.3">
      <c r="B32" s="500">
        <f>COGS!B27</f>
        <v>0</v>
      </c>
      <c r="C32" s="501"/>
      <c r="D32" s="238"/>
      <c r="E32" s="251">
        <f>COGS!D27</f>
        <v>0</v>
      </c>
      <c r="F32" s="252"/>
      <c r="G32" s="222"/>
      <c r="H32" s="253">
        <f t="shared" si="2"/>
        <v>0</v>
      </c>
      <c r="I32" s="254" t="str">
        <f t="shared" si="3"/>
        <v/>
      </c>
      <c r="J32" s="252"/>
      <c r="K32" s="251">
        <f t="shared" si="0"/>
        <v>0</v>
      </c>
      <c r="L32" s="251">
        <f t="shared" si="5"/>
        <v>0</v>
      </c>
      <c r="M32" s="251">
        <f t="shared" si="1"/>
        <v>0</v>
      </c>
      <c r="O32" s="256"/>
    </row>
    <row r="33" spans="2:15" ht="17.399999999999999" customHeight="1" x14ac:dyDescent="0.3">
      <c r="B33" s="500">
        <f>COGS!B28</f>
        <v>0</v>
      </c>
      <c r="C33" s="501"/>
      <c r="D33" s="238"/>
      <c r="E33" s="251">
        <f>COGS!D28</f>
        <v>0</v>
      </c>
      <c r="F33" s="252"/>
      <c r="G33" s="222"/>
      <c r="H33" s="253">
        <f t="shared" si="2"/>
        <v>0</v>
      </c>
      <c r="I33" s="254" t="str">
        <f t="shared" si="3"/>
        <v/>
      </c>
      <c r="J33" s="252"/>
      <c r="K33" s="251">
        <f t="shared" si="0"/>
        <v>0</v>
      </c>
      <c r="L33" s="251">
        <f t="shared" si="5"/>
        <v>0</v>
      </c>
      <c r="M33" s="251">
        <f t="shared" si="1"/>
        <v>0</v>
      </c>
    </row>
    <row r="34" spans="2:15" ht="17.399999999999999" customHeight="1" x14ac:dyDescent="0.3">
      <c r="B34" s="500">
        <f>COGS!B29</f>
        <v>0</v>
      </c>
      <c r="C34" s="501"/>
      <c r="D34" s="238"/>
      <c r="E34" s="251">
        <f>COGS!D29</f>
        <v>0</v>
      </c>
      <c r="F34" s="252"/>
      <c r="G34" s="222"/>
      <c r="H34" s="253">
        <f t="shared" si="2"/>
        <v>0</v>
      </c>
      <c r="I34" s="254" t="str">
        <f t="shared" si="3"/>
        <v/>
      </c>
      <c r="J34" s="252"/>
      <c r="K34" s="251">
        <f t="shared" si="0"/>
        <v>0</v>
      </c>
      <c r="L34" s="251">
        <f t="shared" si="5"/>
        <v>0</v>
      </c>
      <c r="M34" s="251">
        <f t="shared" si="1"/>
        <v>0</v>
      </c>
    </row>
    <row r="35" spans="2:15" ht="17.399999999999999" customHeight="1" x14ac:dyDescent="0.3">
      <c r="B35" s="500">
        <f>COGS!B30</f>
        <v>0</v>
      </c>
      <c r="C35" s="501"/>
      <c r="D35" s="238"/>
      <c r="E35" s="251">
        <f>COGS!D30</f>
        <v>0</v>
      </c>
      <c r="F35" s="252"/>
      <c r="G35" s="222"/>
      <c r="H35" s="253">
        <f t="shared" si="2"/>
        <v>0</v>
      </c>
      <c r="I35" s="254" t="str">
        <f t="shared" si="3"/>
        <v/>
      </c>
      <c r="J35" s="252"/>
      <c r="K35" s="251">
        <f t="shared" si="0"/>
        <v>0</v>
      </c>
      <c r="L35" s="251">
        <f t="shared" si="5"/>
        <v>0</v>
      </c>
      <c r="M35" s="251">
        <f t="shared" si="1"/>
        <v>0</v>
      </c>
    </row>
    <row r="36" spans="2:15" ht="17.399999999999999" customHeight="1" x14ac:dyDescent="0.3">
      <c r="B36" s="500">
        <f>COGS!B31</f>
        <v>0</v>
      </c>
      <c r="C36" s="501"/>
      <c r="D36" s="238"/>
      <c r="E36" s="251">
        <f>COGS!D31</f>
        <v>0</v>
      </c>
      <c r="F36" s="252"/>
      <c r="G36" s="222"/>
      <c r="H36" s="253">
        <f t="shared" si="2"/>
        <v>0</v>
      </c>
      <c r="I36" s="254" t="str">
        <f t="shared" si="3"/>
        <v/>
      </c>
      <c r="J36" s="252"/>
      <c r="K36" s="251">
        <f t="shared" si="0"/>
        <v>0</v>
      </c>
      <c r="L36" s="251">
        <f t="shared" si="5"/>
        <v>0</v>
      </c>
      <c r="M36" s="251">
        <f t="shared" si="1"/>
        <v>0</v>
      </c>
    </row>
    <row r="37" spans="2:15" ht="17.399999999999999" customHeight="1" x14ac:dyDescent="0.3">
      <c r="B37" s="500">
        <f>COGS!B32</f>
        <v>0</v>
      </c>
      <c r="C37" s="501"/>
      <c r="D37" s="238"/>
      <c r="E37" s="251">
        <f>COGS!D32</f>
        <v>0</v>
      </c>
      <c r="F37" s="252"/>
      <c r="G37" s="222"/>
      <c r="H37" s="253">
        <f t="shared" si="2"/>
        <v>0</v>
      </c>
      <c r="I37" s="254" t="str">
        <f t="shared" si="3"/>
        <v/>
      </c>
      <c r="J37" s="252"/>
      <c r="K37" s="251">
        <f t="shared" si="0"/>
        <v>0</v>
      </c>
      <c r="L37" s="251">
        <f t="shared" si="5"/>
        <v>0</v>
      </c>
      <c r="M37" s="251">
        <f t="shared" si="1"/>
        <v>0</v>
      </c>
      <c r="O37" s="457"/>
    </row>
    <row r="38" spans="2:15" ht="17.399999999999999" customHeight="1" x14ac:dyDescent="0.3">
      <c r="B38" s="500">
        <f>COGS!B33</f>
        <v>0</v>
      </c>
      <c r="C38" s="501"/>
      <c r="D38" s="238"/>
      <c r="E38" s="251">
        <f>COGS!D33</f>
        <v>0</v>
      </c>
      <c r="F38" s="252"/>
      <c r="G38" s="222"/>
      <c r="H38" s="253">
        <f t="shared" si="2"/>
        <v>0</v>
      </c>
      <c r="I38" s="254" t="str">
        <f t="shared" si="3"/>
        <v/>
      </c>
      <c r="J38" s="252"/>
      <c r="K38" s="251">
        <f t="shared" si="0"/>
        <v>0</v>
      </c>
      <c r="L38" s="251">
        <f t="shared" si="5"/>
        <v>0</v>
      </c>
      <c r="M38" s="251">
        <f t="shared" si="1"/>
        <v>0</v>
      </c>
      <c r="O38" s="457"/>
    </row>
    <row r="39" spans="2:15" ht="17.399999999999999" customHeight="1" x14ac:dyDescent="0.3">
      <c r="B39" s="500">
        <f>COGS!B34</f>
        <v>0</v>
      </c>
      <c r="C39" s="501"/>
      <c r="D39" s="238"/>
      <c r="E39" s="251">
        <f>COGS!D34</f>
        <v>0</v>
      </c>
      <c r="F39" s="252"/>
      <c r="G39" s="222"/>
      <c r="H39" s="253">
        <f t="shared" si="2"/>
        <v>0</v>
      </c>
      <c r="I39" s="254" t="str">
        <f t="shared" si="3"/>
        <v/>
      </c>
      <c r="J39" s="252"/>
      <c r="K39" s="251">
        <f t="shared" si="0"/>
        <v>0</v>
      </c>
      <c r="L39" s="251">
        <f t="shared" si="5"/>
        <v>0</v>
      </c>
      <c r="M39" s="251">
        <f t="shared" si="1"/>
        <v>0</v>
      </c>
    </row>
    <row r="40" spans="2:15" ht="17.399999999999999" customHeight="1" x14ac:dyDescent="0.3">
      <c r="B40" s="500">
        <f>COGS!B35</f>
        <v>0</v>
      </c>
      <c r="C40" s="501"/>
      <c r="D40" s="238"/>
      <c r="E40" s="251">
        <f>COGS!D35</f>
        <v>0</v>
      </c>
      <c r="F40" s="252"/>
      <c r="G40" s="222"/>
      <c r="H40" s="253">
        <f t="shared" si="2"/>
        <v>0</v>
      </c>
      <c r="I40" s="254" t="str">
        <f t="shared" si="3"/>
        <v/>
      </c>
      <c r="J40" s="252"/>
      <c r="K40" s="251">
        <f t="shared" si="0"/>
        <v>0</v>
      </c>
      <c r="L40" s="251">
        <f t="shared" si="5"/>
        <v>0</v>
      </c>
      <c r="M40" s="251">
        <f t="shared" si="1"/>
        <v>0</v>
      </c>
    </row>
    <row r="41" spans="2:15" ht="17.399999999999999" customHeight="1" x14ac:dyDescent="0.3">
      <c r="B41" s="500">
        <f>COGS!B36</f>
        <v>0</v>
      </c>
      <c r="C41" s="501"/>
      <c r="D41" s="238"/>
      <c r="E41" s="251">
        <f>COGS!D36</f>
        <v>0</v>
      </c>
      <c r="F41" s="252"/>
      <c r="G41" s="222"/>
      <c r="H41" s="253">
        <f t="shared" si="2"/>
        <v>0</v>
      </c>
      <c r="I41" s="254" t="str">
        <f t="shared" si="3"/>
        <v/>
      </c>
      <c r="J41" s="252"/>
      <c r="K41" s="251">
        <f t="shared" si="0"/>
        <v>0</v>
      </c>
      <c r="L41" s="251">
        <f t="shared" si="5"/>
        <v>0</v>
      </c>
      <c r="M41" s="251">
        <f t="shared" si="1"/>
        <v>0</v>
      </c>
      <c r="O41" s="458"/>
    </row>
    <row r="42" spans="2:15" ht="17.399999999999999" customHeight="1" x14ac:dyDescent="0.3">
      <c r="B42" s="500">
        <f>COGS!B37</f>
        <v>0</v>
      </c>
      <c r="C42" s="501"/>
      <c r="D42" s="238"/>
      <c r="E42" s="251">
        <f>COGS!D37</f>
        <v>0</v>
      </c>
      <c r="F42" s="252"/>
      <c r="G42" s="222"/>
      <c r="H42" s="253">
        <f t="shared" si="2"/>
        <v>0</v>
      </c>
      <c r="I42" s="254" t="str">
        <f t="shared" si="3"/>
        <v/>
      </c>
      <c r="J42" s="252"/>
      <c r="K42" s="251">
        <f t="shared" si="0"/>
        <v>0</v>
      </c>
      <c r="L42" s="251">
        <f t="shared" si="5"/>
        <v>0</v>
      </c>
      <c r="M42" s="251">
        <f t="shared" si="1"/>
        <v>0</v>
      </c>
      <c r="O42" s="458"/>
    </row>
    <row r="43" spans="2:15" ht="17.399999999999999" customHeight="1" x14ac:dyDescent="0.3">
      <c r="B43" s="500">
        <f>COGS!B38</f>
        <v>0</v>
      </c>
      <c r="C43" s="501"/>
      <c r="D43" s="238"/>
      <c r="E43" s="251">
        <f>COGS!D38</f>
        <v>0</v>
      </c>
      <c r="F43" s="252"/>
      <c r="G43" s="222"/>
      <c r="H43" s="253">
        <f t="shared" si="2"/>
        <v>0</v>
      </c>
      <c r="I43" s="254" t="str">
        <f t="shared" si="3"/>
        <v/>
      </c>
      <c r="J43" s="252"/>
      <c r="K43" s="251">
        <f t="shared" si="0"/>
        <v>0</v>
      </c>
      <c r="L43" s="251">
        <f t="shared" si="5"/>
        <v>0</v>
      </c>
      <c r="M43" s="251">
        <f t="shared" si="1"/>
        <v>0</v>
      </c>
      <c r="O43" s="231"/>
    </row>
    <row r="44" spans="2:15" ht="17.399999999999999" customHeight="1" x14ac:dyDescent="0.3">
      <c r="B44" s="500">
        <f>COGS!B39</f>
        <v>0</v>
      </c>
      <c r="C44" s="501"/>
      <c r="D44" s="238"/>
      <c r="E44" s="251">
        <f>COGS!D39</f>
        <v>0</v>
      </c>
      <c r="F44" s="252"/>
      <c r="G44" s="222"/>
      <c r="H44" s="253">
        <f t="shared" si="2"/>
        <v>0</v>
      </c>
      <c r="I44" s="254" t="str">
        <f t="shared" si="3"/>
        <v/>
      </c>
      <c r="J44" s="252"/>
      <c r="K44" s="251">
        <f t="shared" si="0"/>
        <v>0</v>
      </c>
      <c r="L44" s="251">
        <f t="shared" si="5"/>
        <v>0</v>
      </c>
      <c r="M44" s="251">
        <f t="shared" si="1"/>
        <v>0</v>
      </c>
      <c r="O44" s="231"/>
    </row>
    <row r="45" spans="2:15" ht="17.399999999999999" customHeight="1" x14ac:dyDescent="0.3">
      <c r="B45" s="500">
        <f>COGS!B40</f>
        <v>0</v>
      </c>
      <c r="C45" s="501"/>
      <c r="D45" s="238"/>
      <c r="E45" s="251">
        <f>COGS!D40</f>
        <v>0</v>
      </c>
      <c r="F45" s="252"/>
      <c r="G45" s="222"/>
      <c r="H45" s="253">
        <f t="shared" si="2"/>
        <v>0</v>
      </c>
      <c r="I45" s="254" t="str">
        <f t="shared" si="3"/>
        <v/>
      </c>
      <c r="J45" s="252"/>
      <c r="K45" s="251">
        <f t="shared" si="0"/>
        <v>0</v>
      </c>
      <c r="L45" s="251">
        <f t="shared" si="5"/>
        <v>0</v>
      </c>
      <c r="M45" s="251">
        <f t="shared" si="1"/>
        <v>0</v>
      </c>
      <c r="O45" s="231"/>
    </row>
    <row r="46" spans="2:15" ht="17.399999999999999" customHeight="1" x14ac:dyDescent="0.3">
      <c r="B46" s="500">
        <f>COGS!B41</f>
        <v>0</v>
      </c>
      <c r="C46" s="501"/>
      <c r="D46" s="238"/>
      <c r="E46" s="251">
        <f>COGS!D41</f>
        <v>0</v>
      </c>
      <c r="F46" s="252"/>
      <c r="G46" s="222"/>
      <c r="H46" s="253">
        <f t="shared" si="2"/>
        <v>0</v>
      </c>
      <c r="I46" s="254" t="str">
        <f t="shared" si="3"/>
        <v/>
      </c>
      <c r="J46" s="252"/>
      <c r="K46" s="251">
        <f t="shared" ref="K46:K77" si="6">E46/(1-C$6)</f>
        <v>0</v>
      </c>
      <c r="L46" s="251">
        <f t="shared" ref="L46:L77" si="7">K46-E46</f>
        <v>0</v>
      </c>
      <c r="M46" s="251">
        <f t="shared" ref="M46:M77" si="8">L46-H46</f>
        <v>0</v>
      </c>
      <c r="O46" s="231"/>
    </row>
    <row r="47" spans="2:15" ht="17.399999999999999" customHeight="1" x14ac:dyDescent="0.3">
      <c r="B47" s="500">
        <f>COGS!B42</f>
        <v>0</v>
      </c>
      <c r="C47" s="501"/>
      <c r="D47" s="238"/>
      <c r="E47" s="251">
        <f>COGS!D42</f>
        <v>0</v>
      </c>
      <c r="F47" s="252"/>
      <c r="G47" s="222"/>
      <c r="H47" s="253">
        <f t="shared" si="2"/>
        <v>0</v>
      </c>
      <c r="I47" s="254" t="str">
        <f t="shared" si="3"/>
        <v/>
      </c>
      <c r="J47" s="252"/>
      <c r="K47" s="251">
        <f t="shared" si="6"/>
        <v>0</v>
      </c>
      <c r="L47" s="251">
        <f t="shared" si="7"/>
        <v>0</v>
      </c>
      <c r="M47" s="251">
        <f t="shared" si="8"/>
        <v>0</v>
      </c>
      <c r="O47" s="231"/>
    </row>
    <row r="48" spans="2:15" ht="17.399999999999999" customHeight="1" x14ac:dyDescent="0.3">
      <c r="B48" s="500">
        <f>COGS!B43</f>
        <v>0</v>
      </c>
      <c r="C48" s="501"/>
      <c r="D48" s="238"/>
      <c r="E48" s="251">
        <f>COGS!D43</f>
        <v>0</v>
      </c>
      <c r="F48" s="252"/>
      <c r="G48" s="222"/>
      <c r="H48" s="253">
        <f t="shared" si="2"/>
        <v>0</v>
      </c>
      <c r="I48" s="254" t="str">
        <f t="shared" si="3"/>
        <v/>
      </c>
      <c r="J48" s="252"/>
      <c r="K48" s="251">
        <f t="shared" si="6"/>
        <v>0</v>
      </c>
      <c r="L48" s="251">
        <f t="shared" si="7"/>
        <v>0</v>
      </c>
      <c r="M48" s="251">
        <f t="shared" si="8"/>
        <v>0</v>
      </c>
      <c r="O48" s="231"/>
    </row>
    <row r="49" spans="2:15" ht="17.399999999999999" customHeight="1" x14ac:dyDescent="0.3">
      <c r="B49" s="500">
        <f>COGS!B44</f>
        <v>0</v>
      </c>
      <c r="C49" s="501"/>
      <c r="D49" s="238"/>
      <c r="E49" s="251">
        <f>COGS!D44</f>
        <v>0</v>
      </c>
      <c r="F49" s="252"/>
      <c r="G49" s="222"/>
      <c r="H49" s="253">
        <f t="shared" si="2"/>
        <v>0</v>
      </c>
      <c r="I49" s="254" t="str">
        <f t="shared" si="3"/>
        <v/>
      </c>
      <c r="J49" s="252"/>
      <c r="K49" s="251">
        <f t="shared" si="6"/>
        <v>0</v>
      </c>
      <c r="L49" s="251">
        <f t="shared" si="7"/>
        <v>0</v>
      </c>
      <c r="M49" s="251">
        <f t="shared" si="8"/>
        <v>0</v>
      </c>
      <c r="O49" s="231"/>
    </row>
    <row r="50" spans="2:15" ht="17.399999999999999" customHeight="1" x14ac:dyDescent="0.3">
      <c r="B50" s="500">
        <f>COGS!B45</f>
        <v>0</v>
      </c>
      <c r="C50" s="501"/>
      <c r="D50" s="238"/>
      <c r="E50" s="251">
        <f>COGS!D45</f>
        <v>0</v>
      </c>
      <c r="F50" s="252"/>
      <c r="G50" s="222"/>
      <c r="H50" s="253">
        <f t="shared" si="2"/>
        <v>0</v>
      </c>
      <c r="I50" s="254" t="str">
        <f t="shared" si="3"/>
        <v/>
      </c>
      <c r="J50" s="252"/>
      <c r="K50" s="251">
        <f t="shared" si="6"/>
        <v>0</v>
      </c>
      <c r="L50" s="251">
        <f t="shared" si="7"/>
        <v>0</v>
      </c>
      <c r="M50" s="251">
        <f t="shared" si="8"/>
        <v>0</v>
      </c>
      <c r="O50" s="231"/>
    </row>
    <row r="51" spans="2:15" ht="17.399999999999999" customHeight="1" x14ac:dyDescent="0.3">
      <c r="B51" s="500">
        <f>COGS!B46</f>
        <v>0</v>
      </c>
      <c r="C51" s="501"/>
      <c r="D51" s="238"/>
      <c r="E51" s="251">
        <f>COGS!D46</f>
        <v>0</v>
      </c>
      <c r="F51" s="252"/>
      <c r="G51" s="222"/>
      <c r="H51" s="253">
        <f t="shared" si="2"/>
        <v>0</v>
      </c>
      <c r="I51" s="254" t="str">
        <f t="shared" si="3"/>
        <v/>
      </c>
      <c r="J51" s="252"/>
      <c r="K51" s="251">
        <f t="shared" si="6"/>
        <v>0</v>
      </c>
      <c r="L51" s="251">
        <f t="shared" si="7"/>
        <v>0</v>
      </c>
      <c r="M51" s="251">
        <f t="shared" si="8"/>
        <v>0</v>
      </c>
      <c r="O51" s="231"/>
    </row>
    <row r="52" spans="2:15" ht="17.399999999999999" customHeight="1" x14ac:dyDescent="0.3">
      <c r="B52" s="500">
        <f>COGS!B47</f>
        <v>0</v>
      </c>
      <c r="C52" s="501"/>
      <c r="D52" s="238"/>
      <c r="E52" s="251">
        <f>COGS!D47</f>
        <v>0</v>
      </c>
      <c r="F52" s="252"/>
      <c r="G52" s="222"/>
      <c r="H52" s="253">
        <f t="shared" si="2"/>
        <v>0</v>
      </c>
      <c r="I52" s="254" t="str">
        <f t="shared" si="3"/>
        <v/>
      </c>
      <c r="J52" s="252"/>
      <c r="K52" s="251">
        <f t="shared" si="6"/>
        <v>0</v>
      </c>
      <c r="L52" s="251">
        <f t="shared" si="7"/>
        <v>0</v>
      </c>
      <c r="M52" s="251">
        <f t="shared" si="8"/>
        <v>0</v>
      </c>
      <c r="O52" s="231"/>
    </row>
    <row r="53" spans="2:15" ht="17.399999999999999" customHeight="1" x14ac:dyDescent="0.3">
      <c r="B53" s="500">
        <f>COGS!B48</f>
        <v>0</v>
      </c>
      <c r="C53" s="501"/>
      <c r="D53" s="238"/>
      <c r="E53" s="251">
        <f>COGS!D48</f>
        <v>0</v>
      </c>
      <c r="F53" s="252"/>
      <c r="G53" s="222"/>
      <c r="H53" s="253">
        <f t="shared" si="2"/>
        <v>0</v>
      </c>
      <c r="I53" s="254" t="str">
        <f t="shared" si="3"/>
        <v/>
      </c>
      <c r="J53" s="252"/>
      <c r="K53" s="251">
        <f t="shared" si="6"/>
        <v>0</v>
      </c>
      <c r="L53" s="251">
        <f t="shared" si="7"/>
        <v>0</v>
      </c>
      <c r="M53" s="251">
        <f t="shared" si="8"/>
        <v>0</v>
      </c>
      <c r="O53" s="231"/>
    </row>
    <row r="54" spans="2:15" ht="17.399999999999999" customHeight="1" x14ac:dyDescent="0.3">
      <c r="B54" s="500">
        <f>COGS!B49</f>
        <v>0</v>
      </c>
      <c r="C54" s="501"/>
      <c r="D54" s="238"/>
      <c r="E54" s="251">
        <f>COGS!D49</f>
        <v>0</v>
      </c>
      <c r="F54" s="252"/>
      <c r="G54" s="222"/>
      <c r="H54" s="253">
        <f t="shared" si="2"/>
        <v>0</v>
      </c>
      <c r="I54" s="254" t="str">
        <f t="shared" si="3"/>
        <v/>
      </c>
      <c r="J54" s="252"/>
      <c r="K54" s="251">
        <f t="shared" si="6"/>
        <v>0</v>
      </c>
      <c r="L54" s="251">
        <f t="shared" si="7"/>
        <v>0</v>
      </c>
      <c r="M54" s="251">
        <f t="shared" si="8"/>
        <v>0</v>
      </c>
      <c r="O54" s="231"/>
    </row>
    <row r="55" spans="2:15" ht="17.399999999999999" customHeight="1" x14ac:dyDescent="0.3">
      <c r="B55" s="500">
        <f>COGS!B50</f>
        <v>0</v>
      </c>
      <c r="C55" s="501"/>
      <c r="D55" s="238"/>
      <c r="E55" s="251">
        <f>COGS!D50</f>
        <v>0</v>
      </c>
      <c r="F55" s="252"/>
      <c r="G55" s="222"/>
      <c r="H55" s="253">
        <f t="shared" si="2"/>
        <v>0</v>
      </c>
      <c r="I55" s="254" t="str">
        <f t="shared" si="3"/>
        <v/>
      </c>
      <c r="J55" s="252"/>
      <c r="K55" s="251">
        <f t="shared" si="6"/>
        <v>0</v>
      </c>
      <c r="L55" s="251">
        <f t="shared" si="7"/>
        <v>0</v>
      </c>
      <c r="M55" s="251">
        <f t="shared" si="8"/>
        <v>0</v>
      </c>
      <c r="O55" s="231"/>
    </row>
    <row r="56" spans="2:15" ht="17.399999999999999" customHeight="1" x14ac:dyDescent="0.3">
      <c r="B56" s="500">
        <f>COGS!B51</f>
        <v>0</v>
      </c>
      <c r="C56" s="501"/>
      <c r="D56" s="238"/>
      <c r="E56" s="251">
        <f>COGS!D51</f>
        <v>0</v>
      </c>
      <c r="F56" s="252"/>
      <c r="G56" s="222"/>
      <c r="H56" s="253">
        <f t="shared" si="2"/>
        <v>0</v>
      </c>
      <c r="I56" s="254" t="str">
        <f t="shared" si="3"/>
        <v/>
      </c>
      <c r="J56" s="252"/>
      <c r="K56" s="251">
        <f t="shared" si="6"/>
        <v>0</v>
      </c>
      <c r="L56" s="251">
        <f t="shared" si="7"/>
        <v>0</v>
      </c>
      <c r="M56" s="251">
        <f t="shared" si="8"/>
        <v>0</v>
      </c>
      <c r="O56" s="231"/>
    </row>
    <row r="57" spans="2:15" ht="17.399999999999999" customHeight="1" x14ac:dyDescent="0.3">
      <c r="B57" s="500">
        <f>COGS!B52</f>
        <v>0</v>
      </c>
      <c r="C57" s="501"/>
      <c r="D57" s="238"/>
      <c r="E57" s="251">
        <f>COGS!D52</f>
        <v>0</v>
      </c>
      <c r="F57" s="252"/>
      <c r="G57" s="222"/>
      <c r="H57" s="253">
        <f t="shared" si="2"/>
        <v>0</v>
      </c>
      <c r="I57" s="254" t="str">
        <f t="shared" si="3"/>
        <v/>
      </c>
      <c r="J57" s="252"/>
      <c r="K57" s="251">
        <f t="shared" si="6"/>
        <v>0</v>
      </c>
      <c r="L57" s="251">
        <f t="shared" si="7"/>
        <v>0</v>
      </c>
      <c r="M57" s="251">
        <f t="shared" si="8"/>
        <v>0</v>
      </c>
      <c r="O57" s="231"/>
    </row>
    <row r="58" spans="2:15" ht="17.399999999999999" customHeight="1" x14ac:dyDescent="0.3">
      <c r="B58" s="500">
        <f>COGS!B53</f>
        <v>0</v>
      </c>
      <c r="C58" s="501"/>
      <c r="D58" s="238"/>
      <c r="E58" s="251">
        <f>COGS!D53</f>
        <v>0</v>
      </c>
      <c r="F58" s="252"/>
      <c r="G58" s="222"/>
      <c r="H58" s="253">
        <f t="shared" si="2"/>
        <v>0</v>
      </c>
      <c r="I58" s="254" t="str">
        <f t="shared" si="3"/>
        <v/>
      </c>
      <c r="J58" s="252"/>
      <c r="K58" s="251">
        <f t="shared" si="6"/>
        <v>0</v>
      </c>
      <c r="L58" s="251">
        <f t="shared" si="7"/>
        <v>0</v>
      </c>
      <c r="M58" s="251">
        <f t="shared" si="8"/>
        <v>0</v>
      </c>
      <c r="O58" s="231"/>
    </row>
    <row r="59" spans="2:15" ht="17.399999999999999" customHeight="1" x14ac:dyDescent="0.3">
      <c r="B59" s="500">
        <f>COGS!B54</f>
        <v>0</v>
      </c>
      <c r="C59" s="501"/>
      <c r="D59" s="238"/>
      <c r="E59" s="251">
        <f>COGS!D54</f>
        <v>0</v>
      </c>
      <c r="F59" s="252"/>
      <c r="G59" s="222"/>
      <c r="H59" s="253">
        <f t="shared" si="2"/>
        <v>0</v>
      </c>
      <c r="I59" s="254" t="str">
        <f t="shared" si="3"/>
        <v/>
      </c>
      <c r="J59" s="252"/>
      <c r="K59" s="251">
        <f t="shared" si="6"/>
        <v>0</v>
      </c>
      <c r="L59" s="251">
        <f t="shared" si="7"/>
        <v>0</v>
      </c>
      <c r="M59" s="251">
        <f t="shared" si="8"/>
        <v>0</v>
      </c>
      <c r="O59" s="231"/>
    </row>
    <row r="60" spans="2:15" ht="17.399999999999999" customHeight="1" x14ac:dyDescent="0.3">
      <c r="B60" s="500">
        <f>COGS!B55</f>
        <v>0</v>
      </c>
      <c r="C60" s="501"/>
      <c r="D60" s="238"/>
      <c r="E60" s="251">
        <f>COGS!D55</f>
        <v>0</v>
      </c>
      <c r="F60" s="252"/>
      <c r="G60" s="222"/>
      <c r="H60" s="253">
        <f t="shared" si="2"/>
        <v>0</v>
      </c>
      <c r="I60" s="254" t="str">
        <f t="shared" si="3"/>
        <v/>
      </c>
      <c r="J60" s="252"/>
      <c r="K60" s="251">
        <f t="shared" si="6"/>
        <v>0</v>
      </c>
      <c r="L60" s="251">
        <f t="shared" si="7"/>
        <v>0</v>
      </c>
      <c r="M60" s="251">
        <f t="shared" si="8"/>
        <v>0</v>
      </c>
      <c r="O60" s="231"/>
    </row>
    <row r="61" spans="2:15" ht="17.399999999999999" customHeight="1" x14ac:dyDescent="0.3">
      <c r="B61" s="500">
        <f>COGS!B56</f>
        <v>0</v>
      </c>
      <c r="C61" s="501"/>
      <c r="D61" s="238"/>
      <c r="E61" s="251">
        <f>COGS!D56</f>
        <v>0</v>
      </c>
      <c r="F61" s="252"/>
      <c r="G61" s="222"/>
      <c r="H61" s="253">
        <f t="shared" si="2"/>
        <v>0</v>
      </c>
      <c r="I61" s="254" t="str">
        <f t="shared" si="3"/>
        <v/>
      </c>
      <c r="J61" s="252"/>
      <c r="K61" s="251">
        <f t="shared" si="6"/>
        <v>0</v>
      </c>
      <c r="L61" s="251">
        <f t="shared" si="7"/>
        <v>0</v>
      </c>
      <c r="M61" s="251">
        <f t="shared" si="8"/>
        <v>0</v>
      </c>
      <c r="O61" s="231"/>
    </row>
    <row r="62" spans="2:15" ht="17.399999999999999" customHeight="1" x14ac:dyDescent="0.3">
      <c r="B62" s="500">
        <f>COGS!B57</f>
        <v>0</v>
      </c>
      <c r="C62" s="501"/>
      <c r="D62" s="238"/>
      <c r="E62" s="251">
        <f>COGS!D57</f>
        <v>0</v>
      </c>
      <c r="F62" s="252"/>
      <c r="G62" s="222"/>
      <c r="H62" s="253">
        <f t="shared" si="2"/>
        <v>0</v>
      </c>
      <c r="I62" s="254" t="str">
        <f t="shared" si="3"/>
        <v/>
      </c>
      <c r="J62" s="252"/>
      <c r="K62" s="251">
        <f t="shared" si="6"/>
        <v>0</v>
      </c>
      <c r="L62" s="251">
        <f t="shared" si="7"/>
        <v>0</v>
      </c>
      <c r="M62" s="251">
        <f t="shared" si="8"/>
        <v>0</v>
      </c>
      <c r="O62" s="231"/>
    </row>
    <row r="63" spans="2:15" ht="17.399999999999999" customHeight="1" x14ac:dyDescent="0.3">
      <c r="B63" s="500">
        <f>COGS!B58</f>
        <v>0</v>
      </c>
      <c r="C63" s="501"/>
      <c r="D63" s="238"/>
      <c r="E63" s="251">
        <f>COGS!D58</f>
        <v>0</v>
      </c>
      <c r="F63" s="252"/>
      <c r="G63" s="222"/>
      <c r="H63" s="253">
        <f t="shared" si="2"/>
        <v>0</v>
      </c>
      <c r="I63" s="254" t="str">
        <f t="shared" si="3"/>
        <v/>
      </c>
      <c r="J63" s="252"/>
      <c r="K63" s="251">
        <f t="shared" si="6"/>
        <v>0</v>
      </c>
      <c r="L63" s="251">
        <f t="shared" si="7"/>
        <v>0</v>
      </c>
      <c r="M63" s="251">
        <f t="shared" si="8"/>
        <v>0</v>
      </c>
      <c r="O63" s="231"/>
    </row>
    <row r="64" spans="2:15" ht="17.399999999999999" customHeight="1" x14ac:dyDescent="0.3">
      <c r="B64" s="500">
        <f>COGS!B59</f>
        <v>0</v>
      </c>
      <c r="C64" s="501"/>
      <c r="D64" s="238"/>
      <c r="E64" s="251">
        <f>COGS!D59</f>
        <v>0</v>
      </c>
      <c r="F64" s="252"/>
      <c r="G64" s="222"/>
      <c r="H64" s="253">
        <f t="shared" si="2"/>
        <v>0</v>
      </c>
      <c r="I64" s="254" t="str">
        <f t="shared" si="3"/>
        <v/>
      </c>
      <c r="J64" s="252"/>
      <c r="K64" s="251">
        <f t="shared" si="6"/>
        <v>0</v>
      </c>
      <c r="L64" s="251">
        <f t="shared" si="7"/>
        <v>0</v>
      </c>
      <c r="M64" s="251">
        <f t="shared" si="8"/>
        <v>0</v>
      </c>
      <c r="O64" s="231"/>
    </row>
    <row r="65" spans="2:15" ht="17.399999999999999" customHeight="1" x14ac:dyDescent="0.3">
      <c r="B65" s="500">
        <f>COGS!B60</f>
        <v>0</v>
      </c>
      <c r="C65" s="501"/>
      <c r="D65" s="238"/>
      <c r="E65" s="251">
        <f>COGS!D60</f>
        <v>0</v>
      </c>
      <c r="F65" s="252"/>
      <c r="G65" s="222"/>
      <c r="H65" s="253">
        <f t="shared" si="2"/>
        <v>0</v>
      </c>
      <c r="I65" s="254" t="str">
        <f t="shared" si="3"/>
        <v/>
      </c>
      <c r="J65" s="252"/>
      <c r="K65" s="251">
        <f t="shared" si="6"/>
        <v>0</v>
      </c>
      <c r="L65" s="251">
        <f t="shared" si="7"/>
        <v>0</v>
      </c>
      <c r="M65" s="251">
        <f t="shared" si="8"/>
        <v>0</v>
      </c>
      <c r="O65" s="231"/>
    </row>
    <row r="66" spans="2:15" ht="17.399999999999999" customHeight="1" x14ac:dyDescent="0.3">
      <c r="B66" s="500">
        <f>COGS!B61</f>
        <v>0</v>
      </c>
      <c r="C66" s="501"/>
      <c r="D66" s="238"/>
      <c r="E66" s="251">
        <f>COGS!D61</f>
        <v>0</v>
      </c>
      <c r="F66" s="252"/>
      <c r="G66" s="222"/>
      <c r="H66" s="253">
        <f t="shared" si="2"/>
        <v>0</v>
      </c>
      <c r="I66" s="254" t="str">
        <f t="shared" si="3"/>
        <v/>
      </c>
      <c r="J66" s="252"/>
      <c r="K66" s="251">
        <f t="shared" si="6"/>
        <v>0</v>
      </c>
      <c r="L66" s="251">
        <f t="shared" si="7"/>
        <v>0</v>
      </c>
      <c r="M66" s="251">
        <f t="shared" si="8"/>
        <v>0</v>
      </c>
      <c r="O66" s="231"/>
    </row>
    <row r="67" spans="2:15" ht="17.399999999999999" customHeight="1" x14ac:dyDescent="0.3">
      <c r="B67" s="500">
        <f>COGS!B62</f>
        <v>0</v>
      </c>
      <c r="C67" s="501"/>
      <c r="D67" s="238"/>
      <c r="E67" s="251">
        <f>COGS!D62</f>
        <v>0</v>
      </c>
      <c r="F67" s="252"/>
      <c r="G67" s="222"/>
      <c r="H67" s="253">
        <f t="shared" si="2"/>
        <v>0</v>
      </c>
      <c r="I67" s="254" t="str">
        <f t="shared" si="3"/>
        <v/>
      </c>
      <c r="J67" s="252"/>
      <c r="K67" s="251">
        <f t="shared" si="6"/>
        <v>0</v>
      </c>
      <c r="L67" s="251">
        <f t="shared" si="7"/>
        <v>0</v>
      </c>
      <c r="M67" s="251">
        <f t="shared" si="8"/>
        <v>0</v>
      </c>
      <c r="O67" s="231"/>
    </row>
    <row r="68" spans="2:15" ht="17.399999999999999" customHeight="1" x14ac:dyDescent="0.3">
      <c r="B68" s="500">
        <f>COGS!B63</f>
        <v>0</v>
      </c>
      <c r="C68" s="501"/>
      <c r="D68" s="238"/>
      <c r="E68" s="251">
        <f>COGS!D63</f>
        <v>0</v>
      </c>
      <c r="F68" s="252"/>
      <c r="G68" s="222"/>
      <c r="H68" s="253">
        <f t="shared" si="2"/>
        <v>0</v>
      </c>
      <c r="I68" s="254" t="str">
        <f t="shared" si="3"/>
        <v/>
      </c>
      <c r="J68" s="252"/>
      <c r="K68" s="251">
        <f t="shared" si="6"/>
        <v>0</v>
      </c>
      <c r="L68" s="251">
        <f t="shared" si="7"/>
        <v>0</v>
      </c>
      <c r="M68" s="251">
        <f t="shared" si="8"/>
        <v>0</v>
      </c>
      <c r="O68" s="231"/>
    </row>
    <row r="69" spans="2:15" ht="17.399999999999999" customHeight="1" x14ac:dyDescent="0.3">
      <c r="B69" s="500">
        <f>COGS!B64</f>
        <v>0</v>
      </c>
      <c r="C69" s="501"/>
      <c r="D69" s="238"/>
      <c r="E69" s="251">
        <f>COGS!D64</f>
        <v>0</v>
      </c>
      <c r="F69" s="252"/>
      <c r="G69" s="222"/>
      <c r="H69" s="253">
        <f t="shared" si="2"/>
        <v>0</v>
      </c>
      <c r="I69" s="254" t="str">
        <f t="shared" si="3"/>
        <v/>
      </c>
      <c r="J69" s="252"/>
      <c r="K69" s="251">
        <f t="shared" si="6"/>
        <v>0</v>
      </c>
      <c r="L69" s="251">
        <f t="shared" si="7"/>
        <v>0</v>
      </c>
      <c r="M69" s="251">
        <f t="shared" si="8"/>
        <v>0</v>
      </c>
      <c r="O69" s="231"/>
    </row>
    <row r="70" spans="2:15" ht="17.399999999999999" customHeight="1" x14ac:dyDescent="0.3">
      <c r="B70" s="500">
        <f>COGS!B65</f>
        <v>0</v>
      </c>
      <c r="C70" s="501"/>
      <c r="D70" s="238"/>
      <c r="E70" s="251">
        <f>COGS!D65</f>
        <v>0</v>
      </c>
      <c r="F70" s="252"/>
      <c r="G70" s="222"/>
      <c r="H70" s="253">
        <f t="shared" si="2"/>
        <v>0</v>
      </c>
      <c r="I70" s="254" t="str">
        <f t="shared" si="3"/>
        <v/>
      </c>
      <c r="J70" s="252"/>
      <c r="K70" s="251">
        <f t="shared" si="6"/>
        <v>0</v>
      </c>
      <c r="L70" s="251">
        <f t="shared" si="7"/>
        <v>0</v>
      </c>
      <c r="M70" s="251">
        <f t="shared" si="8"/>
        <v>0</v>
      </c>
      <c r="O70" s="231"/>
    </row>
    <row r="71" spans="2:15" ht="17.399999999999999" customHeight="1" x14ac:dyDescent="0.3">
      <c r="B71" s="500">
        <f>COGS!B66</f>
        <v>0</v>
      </c>
      <c r="C71" s="501"/>
      <c r="D71" s="238"/>
      <c r="E71" s="251">
        <f>COGS!D66</f>
        <v>0</v>
      </c>
      <c r="F71" s="252"/>
      <c r="G71" s="222"/>
      <c r="H71" s="253">
        <f t="shared" si="2"/>
        <v>0</v>
      </c>
      <c r="I71" s="254" t="str">
        <f t="shared" si="3"/>
        <v/>
      </c>
      <c r="J71" s="252"/>
      <c r="K71" s="251">
        <f t="shared" si="6"/>
        <v>0</v>
      </c>
      <c r="L71" s="251">
        <f t="shared" si="7"/>
        <v>0</v>
      </c>
      <c r="M71" s="251">
        <f t="shared" si="8"/>
        <v>0</v>
      </c>
      <c r="O71" s="231"/>
    </row>
    <row r="72" spans="2:15" ht="17.399999999999999" customHeight="1" x14ac:dyDescent="0.3">
      <c r="B72" s="500">
        <f>COGS!B67</f>
        <v>0</v>
      </c>
      <c r="C72" s="501"/>
      <c r="D72" s="238"/>
      <c r="E72" s="251">
        <f>COGS!D67</f>
        <v>0</v>
      </c>
      <c r="F72" s="252"/>
      <c r="G72" s="222"/>
      <c r="H72" s="253">
        <f t="shared" si="2"/>
        <v>0</v>
      </c>
      <c r="I72" s="254" t="str">
        <f t="shared" si="3"/>
        <v/>
      </c>
      <c r="J72" s="252"/>
      <c r="K72" s="251">
        <f t="shared" si="6"/>
        <v>0</v>
      </c>
      <c r="L72" s="251">
        <f t="shared" si="7"/>
        <v>0</v>
      </c>
      <c r="M72" s="251">
        <f t="shared" si="8"/>
        <v>0</v>
      </c>
      <c r="O72" s="231"/>
    </row>
    <row r="73" spans="2:15" ht="17.399999999999999" customHeight="1" x14ac:dyDescent="0.3">
      <c r="B73" s="500">
        <f>COGS!B68</f>
        <v>0</v>
      </c>
      <c r="C73" s="501"/>
      <c r="D73" s="238"/>
      <c r="E73" s="251">
        <f>COGS!D68</f>
        <v>0</v>
      </c>
      <c r="F73" s="252"/>
      <c r="G73" s="222"/>
      <c r="H73" s="253">
        <f t="shared" si="2"/>
        <v>0</v>
      </c>
      <c r="I73" s="254" t="str">
        <f t="shared" si="3"/>
        <v/>
      </c>
      <c r="J73" s="252"/>
      <c r="K73" s="251">
        <f t="shared" si="6"/>
        <v>0</v>
      </c>
      <c r="L73" s="251">
        <f t="shared" si="7"/>
        <v>0</v>
      </c>
      <c r="M73" s="251">
        <f t="shared" si="8"/>
        <v>0</v>
      </c>
      <c r="O73" s="231"/>
    </row>
    <row r="74" spans="2:15" ht="17.399999999999999" customHeight="1" x14ac:dyDescent="0.3">
      <c r="B74" s="500">
        <f>COGS!B69</f>
        <v>0</v>
      </c>
      <c r="C74" s="501"/>
      <c r="D74" s="238"/>
      <c r="E74" s="251">
        <f>COGS!D69</f>
        <v>0</v>
      </c>
      <c r="F74" s="252"/>
      <c r="G74" s="222"/>
      <c r="H74" s="253">
        <f t="shared" si="2"/>
        <v>0</v>
      </c>
      <c r="I74" s="254" t="str">
        <f t="shared" si="3"/>
        <v/>
      </c>
      <c r="J74" s="252"/>
      <c r="K74" s="251">
        <f t="shared" si="6"/>
        <v>0</v>
      </c>
      <c r="L74" s="251">
        <f t="shared" si="7"/>
        <v>0</v>
      </c>
      <c r="M74" s="251">
        <f t="shared" si="8"/>
        <v>0</v>
      </c>
      <c r="O74" s="231"/>
    </row>
    <row r="75" spans="2:15" ht="17.399999999999999" customHeight="1" x14ac:dyDescent="0.3">
      <c r="B75" s="500">
        <f>COGS!B70</f>
        <v>0</v>
      </c>
      <c r="C75" s="501"/>
      <c r="D75" s="238"/>
      <c r="E75" s="251">
        <f>COGS!D70</f>
        <v>0</v>
      </c>
      <c r="F75" s="252"/>
      <c r="G75" s="222"/>
      <c r="H75" s="253">
        <f t="shared" si="2"/>
        <v>0</v>
      </c>
      <c r="I75" s="254" t="str">
        <f t="shared" si="3"/>
        <v/>
      </c>
      <c r="J75" s="252"/>
      <c r="K75" s="251">
        <f t="shared" si="6"/>
        <v>0</v>
      </c>
      <c r="L75" s="251">
        <f t="shared" si="7"/>
        <v>0</v>
      </c>
      <c r="M75" s="251">
        <f t="shared" si="8"/>
        <v>0</v>
      </c>
      <c r="O75" s="231"/>
    </row>
    <row r="76" spans="2:15" ht="17.399999999999999" customHeight="1" x14ac:dyDescent="0.3">
      <c r="B76" s="500">
        <f>COGS!B71</f>
        <v>0</v>
      </c>
      <c r="C76" s="501"/>
      <c r="D76" s="238"/>
      <c r="E76" s="251">
        <f>COGS!D71</f>
        <v>0</v>
      </c>
      <c r="F76" s="252"/>
      <c r="G76" s="222"/>
      <c r="H76" s="253">
        <f t="shared" si="2"/>
        <v>0</v>
      </c>
      <c r="I76" s="254" t="str">
        <f t="shared" si="3"/>
        <v/>
      </c>
      <c r="J76" s="252"/>
      <c r="K76" s="251">
        <f t="shared" si="6"/>
        <v>0</v>
      </c>
      <c r="L76" s="251">
        <f t="shared" si="7"/>
        <v>0</v>
      </c>
      <c r="M76" s="251">
        <f t="shared" si="8"/>
        <v>0</v>
      </c>
      <c r="O76" s="231"/>
    </row>
    <row r="77" spans="2:15" ht="17.399999999999999" customHeight="1" x14ac:dyDescent="0.3">
      <c r="B77" s="500">
        <f>COGS!B72</f>
        <v>0</v>
      </c>
      <c r="C77" s="501"/>
      <c r="D77" s="238"/>
      <c r="E77" s="251">
        <f>COGS!D72</f>
        <v>0</v>
      </c>
      <c r="F77" s="252"/>
      <c r="G77" s="222"/>
      <c r="H77" s="253">
        <f t="shared" si="2"/>
        <v>0</v>
      </c>
      <c r="I77" s="254" t="str">
        <f t="shared" si="3"/>
        <v/>
      </c>
      <c r="J77" s="252"/>
      <c r="K77" s="251">
        <f t="shared" si="6"/>
        <v>0</v>
      </c>
      <c r="L77" s="251">
        <f t="shared" si="7"/>
        <v>0</v>
      </c>
      <c r="M77" s="251">
        <f t="shared" si="8"/>
        <v>0</v>
      </c>
      <c r="O77" s="231"/>
    </row>
    <row r="78" spans="2:15" ht="17.399999999999999" customHeight="1" x14ac:dyDescent="0.3">
      <c r="B78" s="500">
        <f>COGS!B73</f>
        <v>0</v>
      </c>
      <c r="C78" s="501"/>
      <c r="D78" s="238"/>
      <c r="E78" s="251">
        <f>COGS!D73</f>
        <v>0</v>
      </c>
      <c r="F78" s="252"/>
      <c r="G78" s="222"/>
      <c r="H78" s="253">
        <f t="shared" si="2"/>
        <v>0</v>
      </c>
      <c r="I78" s="254" t="str">
        <f t="shared" si="3"/>
        <v/>
      </c>
      <c r="J78" s="252"/>
      <c r="K78" s="251">
        <f t="shared" ref="K78:K113" si="9">E78/(1-C$6)</f>
        <v>0</v>
      </c>
      <c r="L78" s="251">
        <f t="shared" ref="L78:L109" si="10">K78-E78</f>
        <v>0</v>
      </c>
      <c r="M78" s="251">
        <f t="shared" ref="M78:M109" si="11">L78-H78</f>
        <v>0</v>
      </c>
      <c r="O78" s="231"/>
    </row>
    <row r="79" spans="2:15" ht="17.399999999999999" customHeight="1" x14ac:dyDescent="0.3">
      <c r="B79" s="500">
        <f>COGS!B74</f>
        <v>0</v>
      </c>
      <c r="C79" s="501"/>
      <c r="D79" s="238"/>
      <c r="E79" s="251">
        <f>COGS!D74</f>
        <v>0</v>
      </c>
      <c r="F79" s="252"/>
      <c r="G79" s="222"/>
      <c r="H79" s="253">
        <f t="shared" ref="H79:H113" si="12">G79-E79</f>
        <v>0</v>
      </c>
      <c r="I79" s="254" t="str">
        <f t="shared" ref="I79:I113" si="13">IFERROR((H79/G79),"")</f>
        <v/>
      </c>
      <c r="J79" s="252"/>
      <c r="K79" s="251">
        <f t="shared" si="9"/>
        <v>0</v>
      </c>
      <c r="L79" s="251">
        <f t="shared" si="10"/>
        <v>0</v>
      </c>
      <c r="M79" s="251">
        <f t="shared" si="11"/>
        <v>0</v>
      </c>
      <c r="O79" s="231"/>
    </row>
    <row r="80" spans="2:15" ht="17.399999999999999" customHeight="1" x14ac:dyDescent="0.3">
      <c r="B80" s="500">
        <f>COGS!B75</f>
        <v>0</v>
      </c>
      <c r="C80" s="501"/>
      <c r="D80" s="238"/>
      <c r="E80" s="251">
        <f>COGS!D75</f>
        <v>0</v>
      </c>
      <c r="F80" s="252"/>
      <c r="G80" s="222"/>
      <c r="H80" s="253">
        <f t="shared" si="12"/>
        <v>0</v>
      </c>
      <c r="I80" s="254" t="str">
        <f t="shared" si="13"/>
        <v/>
      </c>
      <c r="J80" s="252"/>
      <c r="K80" s="251">
        <f t="shared" si="9"/>
        <v>0</v>
      </c>
      <c r="L80" s="251">
        <f t="shared" si="10"/>
        <v>0</v>
      </c>
      <c r="M80" s="251">
        <f t="shared" si="11"/>
        <v>0</v>
      </c>
      <c r="O80" s="231"/>
    </row>
    <row r="81" spans="2:15" ht="17.399999999999999" customHeight="1" x14ac:dyDescent="0.3">
      <c r="B81" s="500">
        <f>COGS!B76</f>
        <v>0</v>
      </c>
      <c r="C81" s="501"/>
      <c r="D81" s="238"/>
      <c r="E81" s="251">
        <f>COGS!D76</f>
        <v>0</v>
      </c>
      <c r="F81" s="252"/>
      <c r="G81" s="222"/>
      <c r="H81" s="253">
        <f t="shared" si="12"/>
        <v>0</v>
      </c>
      <c r="I81" s="254" t="str">
        <f t="shared" si="13"/>
        <v/>
      </c>
      <c r="J81" s="252"/>
      <c r="K81" s="251">
        <f t="shared" si="9"/>
        <v>0</v>
      </c>
      <c r="L81" s="251">
        <f t="shared" si="10"/>
        <v>0</v>
      </c>
      <c r="M81" s="251">
        <f t="shared" si="11"/>
        <v>0</v>
      </c>
      <c r="O81" s="231"/>
    </row>
    <row r="82" spans="2:15" ht="17.399999999999999" customHeight="1" x14ac:dyDescent="0.3">
      <c r="B82" s="500">
        <f>COGS!B77</f>
        <v>0</v>
      </c>
      <c r="C82" s="501"/>
      <c r="D82" s="238"/>
      <c r="E82" s="251">
        <f>COGS!D77</f>
        <v>0</v>
      </c>
      <c r="F82" s="252"/>
      <c r="G82" s="222"/>
      <c r="H82" s="253">
        <f t="shared" si="12"/>
        <v>0</v>
      </c>
      <c r="I82" s="254" t="str">
        <f t="shared" si="13"/>
        <v/>
      </c>
      <c r="J82" s="252"/>
      <c r="K82" s="251">
        <f t="shared" si="9"/>
        <v>0</v>
      </c>
      <c r="L82" s="251">
        <f t="shared" si="10"/>
        <v>0</v>
      </c>
      <c r="M82" s="251">
        <f t="shared" si="11"/>
        <v>0</v>
      </c>
      <c r="O82" s="231"/>
    </row>
    <row r="83" spans="2:15" ht="17.399999999999999" customHeight="1" x14ac:dyDescent="0.3">
      <c r="B83" s="500">
        <f>COGS!B78</f>
        <v>0</v>
      </c>
      <c r="C83" s="501"/>
      <c r="D83" s="238"/>
      <c r="E83" s="251">
        <f>COGS!D78</f>
        <v>0</v>
      </c>
      <c r="F83" s="252"/>
      <c r="G83" s="222"/>
      <c r="H83" s="253">
        <f t="shared" si="12"/>
        <v>0</v>
      </c>
      <c r="I83" s="254" t="str">
        <f t="shared" si="13"/>
        <v/>
      </c>
      <c r="J83" s="252"/>
      <c r="K83" s="251">
        <f t="shared" si="9"/>
        <v>0</v>
      </c>
      <c r="L83" s="251">
        <f t="shared" si="10"/>
        <v>0</v>
      </c>
      <c r="M83" s="251">
        <f t="shared" si="11"/>
        <v>0</v>
      </c>
      <c r="O83" s="231"/>
    </row>
    <row r="84" spans="2:15" ht="17.399999999999999" customHeight="1" x14ac:dyDescent="0.3">
      <c r="B84" s="500">
        <f>COGS!B79</f>
        <v>0</v>
      </c>
      <c r="C84" s="501"/>
      <c r="D84" s="238"/>
      <c r="E84" s="251">
        <f>COGS!D79</f>
        <v>0</v>
      </c>
      <c r="F84" s="252"/>
      <c r="G84" s="222"/>
      <c r="H84" s="253">
        <f t="shared" si="12"/>
        <v>0</v>
      </c>
      <c r="I84" s="254" t="str">
        <f t="shared" si="13"/>
        <v/>
      </c>
      <c r="J84" s="252"/>
      <c r="K84" s="251">
        <f t="shared" si="9"/>
        <v>0</v>
      </c>
      <c r="L84" s="251">
        <f t="shared" si="10"/>
        <v>0</v>
      </c>
      <c r="M84" s="251">
        <f t="shared" si="11"/>
        <v>0</v>
      </c>
      <c r="O84" s="231"/>
    </row>
    <row r="85" spans="2:15" ht="17.399999999999999" customHeight="1" x14ac:dyDescent="0.3">
      <c r="B85" s="500">
        <f>COGS!B80</f>
        <v>0</v>
      </c>
      <c r="C85" s="501"/>
      <c r="D85" s="238"/>
      <c r="E85" s="251">
        <f>COGS!D80</f>
        <v>0</v>
      </c>
      <c r="F85" s="252"/>
      <c r="G85" s="222"/>
      <c r="H85" s="253">
        <f t="shared" si="12"/>
        <v>0</v>
      </c>
      <c r="I85" s="254" t="str">
        <f t="shared" si="13"/>
        <v/>
      </c>
      <c r="J85" s="252"/>
      <c r="K85" s="251">
        <f t="shared" si="9"/>
        <v>0</v>
      </c>
      <c r="L85" s="251">
        <f t="shared" si="10"/>
        <v>0</v>
      </c>
      <c r="M85" s="251">
        <f t="shared" si="11"/>
        <v>0</v>
      </c>
      <c r="O85" s="231"/>
    </row>
    <row r="86" spans="2:15" ht="17.399999999999999" customHeight="1" x14ac:dyDescent="0.3">
      <c r="B86" s="500">
        <f>COGS!B81</f>
        <v>0</v>
      </c>
      <c r="C86" s="501"/>
      <c r="D86" s="238"/>
      <c r="E86" s="251">
        <f>COGS!D81</f>
        <v>0</v>
      </c>
      <c r="F86" s="252"/>
      <c r="G86" s="222"/>
      <c r="H86" s="253">
        <f t="shared" si="12"/>
        <v>0</v>
      </c>
      <c r="I86" s="254" t="str">
        <f t="shared" si="13"/>
        <v/>
      </c>
      <c r="J86" s="252"/>
      <c r="K86" s="251">
        <f t="shared" si="9"/>
        <v>0</v>
      </c>
      <c r="L86" s="251">
        <f t="shared" si="10"/>
        <v>0</v>
      </c>
      <c r="M86" s="251">
        <f t="shared" si="11"/>
        <v>0</v>
      </c>
      <c r="O86" s="231"/>
    </row>
    <row r="87" spans="2:15" ht="17.399999999999999" customHeight="1" x14ac:dyDescent="0.3">
      <c r="B87" s="500">
        <f>COGS!B82</f>
        <v>0</v>
      </c>
      <c r="C87" s="501"/>
      <c r="D87" s="238"/>
      <c r="E87" s="251">
        <f>COGS!D82</f>
        <v>0</v>
      </c>
      <c r="F87" s="252"/>
      <c r="G87" s="222"/>
      <c r="H87" s="253">
        <f t="shared" si="12"/>
        <v>0</v>
      </c>
      <c r="I87" s="254" t="str">
        <f t="shared" si="13"/>
        <v/>
      </c>
      <c r="J87" s="252"/>
      <c r="K87" s="251">
        <f t="shared" si="9"/>
        <v>0</v>
      </c>
      <c r="L87" s="251">
        <f t="shared" si="10"/>
        <v>0</v>
      </c>
      <c r="M87" s="251">
        <f t="shared" si="11"/>
        <v>0</v>
      </c>
      <c r="O87" s="231"/>
    </row>
    <row r="88" spans="2:15" ht="17.399999999999999" customHeight="1" x14ac:dyDescent="0.3">
      <c r="B88" s="500">
        <f>COGS!B83</f>
        <v>0</v>
      </c>
      <c r="C88" s="501"/>
      <c r="D88" s="238"/>
      <c r="E88" s="251">
        <f>COGS!D83</f>
        <v>0</v>
      </c>
      <c r="F88" s="252"/>
      <c r="G88" s="222"/>
      <c r="H88" s="253">
        <f t="shared" si="12"/>
        <v>0</v>
      </c>
      <c r="I88" s="254" t="str">
        <f t="shared" si="13"/>
        <v/>
      </c>
      <c r="J88" s="252"/>
      <c r="K88" s="251">
        <f t="shared" si="9"/>
        <v>0</v>
      </c>
      <c r="L88" s="251">
        <f t="shared" si="10"/>
        <v>0</v>
      </c>
      <c r="M88" s="251">
        <f t="shared" si="11"/>
        <v>0</v>
      </c>
      <c r="O88" s="231"/>
    </row>
    <row r="89" spans="2:15" ht="17.399999999999999" customHeight="1" x14ac:dyDescent="0.3">
      <c r="B89" s="500">
        <f>COGS!B84</f>
        <v>0</v>
      </c>
      <c r="C89" s="501"/>
      <c r="D89" s="238"/>
      <c r="E89" s="251">
        <f>COGS!D84</f>
        <v>0</v>
      </c>
      <c r="F89" s="252"/>
      <c r="G89" s="222"/>
      <c r="H89" s="253">
        <f t="shared" si="12"/>
        <v>0</v>
      </c>
      <c r="I89" s="254" t="str">
        <f t="shared" si="13"/>
        <v/>
      </c>
      <c r="J89" s="252"/>
      <c r="K89" s="251">
        <f t="shared" si="9"/>
        <v>0</v>
      </c>
      <c r="L89" s="251">
        <f t="shared" si="10"/>
        <v>0</v>
      </c>
      <c r="M89" s="251">
        <f t="shared" si="11"/>
        <v>0</v>
      </c>
      <c r="O89" s="231"/>
    </row>
    <row r="90" spans="2:15" ht="17.399999999999999" customHeight="1" x14ac:dyDescent="0.3">
      <c r="B90" s="500">
        <f>COGS!B85</f>
        <v>0</v>
      </c>
      <c r="C90" s="501"/>
      <c r="D90" s="238"/>
      <c r="E90" s="251">
        <f>COGS!D85</f>
        <v>0</v>
      </c>
      <c r="F90" s="252"/>
      <c r="G90" s="222"/>
      <c r="H90" s="253">
        <f t="shared" si="12"/>
        <v>0</v>
      </c>
      <c r="I90" s="254" t="str">
        <f t="shared" si="13"/>
        <v/>
      </c>
      <c r="J90" s="252"/>
      <c r="K90" s="251">
        <f t="shared" si="9"/>
        <v>0</v>
      </c>
      <c r="L90" s="251">
        <f t="shared" si="10"/>
        <v>0</v>
      </c>
      <c r="M90" s="251">
        <f t="shared" si="11"/>
        <v>0</v>
      </c>
      <c r="O90" s="231"/>
    </row>
    <row r="91" spans="2:15" ht="17.399999999999999" customHeight="1" x14ac:dyDescent="0.3">
      <c r="B91" s="500">
        <f>COGS!B86</f>
        <v>0</v>
      </c>
      <c r="C91" s="501"/>
      <c r="D91" s="238"/>
      <c r="E91" s="251">
        <f>COGS!D86</f>
        <v>0</v>
      </c>
      <c r="F91" s="252"/>
      <c r="G91" s="222"/>
      <c r="H91" s="253">
        <f t="shared" si="12"/>
        <v>0</v>
      </c>
      <c r="I91" s="254" t="str">
        <f t="shared" si="13"/>
        <v/>
      </c>
      <c r="J91" s="252"/>
      <c r="K91" s="251">
        <f t="shared" si="9"/>
        <v>0</v>
      </c>
      <c r="L91" s="251">
        <f t="shared" si="10"/>
        <v>0</v>
      </c>
      <c r="M91" s="251">
        <f t="shared" si="11"/>
        <v>0</v>
      </c>
      <c r="O91" s="231"/>
    </row>
    <row r="92" spans="2:15" ht="17.399999999999999" customHeight="1" x14ac:dyDescent="0.3">
      <c r="B92" s="500">
        <f>COGS!B87</f>
        <v>0</v>
      </c>
      <c r="C92" s="501"/>
      <c r="D92" s="238"/>
      <c r="E92" s="251">
        <f>COGS!D87</f>
        <v>0</v>
      </c>
      <c r="F92" s="252"/>
      <c r="G92" s="222"/>
      <c r="H92" s="253">
        <f t="shared" si="12"/>
        <v>0</v>
      </c>
      <c r="I92" s="254" t="str">
        <f t="shared" si="13"/>
        <v/>
      </c>
      <c r="J92" s="252"/>
      <c r="K92" s="251">
        <f t="shared" si="9"/>
        <v>0</v>
      </c>
      <c r="L92" s="251">
        <f t="shared" si="10"/>
        <v>0</v>
      </c>
      <c r="M92" s="251">
        <f t="shared" si="11"/>
        <v>0</v>
      </c>
      <c r="O92" s="231"/>
    </row>
    <row r="93" spans="2:15" ht="17.399999999999999" customHeight="1" x14ac:dyDescent="0.3">
      <c r="B93" s="500">
        <f>COGS!B88</f>
        <v>0</v>
      </c>
      <c r="C93" s="501"/>
      <c r="D93" s="238"/>
      <c r="E93" s="251">
        <f>COGS!D88</f>
        <v>0</v>
      </c>
      <c r="F93" s="252"/>
      <c r="G93" s="222"/>
      <c r="H93" s="253">
        <f t="shared" si="12"/>
        <v>0</v>
      </c>
      <c r="I93" s="254" t="str">
        <f t="shared" si="13"/>
        <v/>
      </c>
      <c r="J93" s="252"/>
      <c r="K93" s="251">
        <f t="shared" si="9"/>
        <v>0</v>
      </c>
      <c r="L93" s="251">
        <f t="shared" si="10"/>
        <v>0</v>
      </c>
      <c r="M93" s="251">
        <f t="shared" si="11"/>
        <v>0</v>
      </c>
      <c r="O93" s="231"/>
    </row>
    <row r="94" spans="2:15" ht="17.399999999999999" customHeight="1" x14ac:dyDescent="0.3">
      <c r="B94" s="500">
        <f>COGS!B89</f>
        <v>0</v>
      </c>
      <c r="C94" s="501"/>
      <c r="D94" s="238"/>
      <c r="E94" s="251">
        <f>COGS!D89</f>
        <v>0</v>
      </c>
      <c r="F94" s="252"/>
      <c r="G94" s="222"/>
      <c r="H94" s="253">
        <f t="shared" si="12"/>
        <v>0</v>
      </c>
      <c r="I94" s="254" t="str">
        <f t="shared" si="13"/>
        <v/>
      </c>
      <c r="J94" s="252"/>
      <c r="K94" s="251">
        <f t="shared" si="9"/>
        <v>0</v>
      </c>
      <c r="L94" s="251">
        <f t="shared" si="10"/>
        <v>0</v>
      </c>
      <c r="M94" s="251">
        <f t="shared" si="11"/>
        <v>0</v>
      </c>
      <c r="O94" s="231"/>
    </row>
    <row r="95" spans="2:15" ht="17.399999999999999" customHeight="1" x14ac:dyDescent="0.3">
      <c r="B95" s="500">
        <f>COGS!B90</f>
        <v>0</v>
      </c>
      <c r="C95" s="501"/>
      <c r="D95" s="238"/>
      <c r="E95" s="251">
        <f>COGS!D90</f>
        <v>0</v>
      </c>
      <c r="F95" s="252"/>
      <c r="G95" s="222"/>
      <c r="H95" s="253">
        <f t="shared" si="12"/>
        <v>0</v>
      </c>
      <c r="I95" s="254" t="str">
        <f t="shared" si="13"/>
        <v/>
      </c>
      <c r="J95" s="252"/>
      <c r="K95" s="251">
        <f t="shared" si="9"/>
        <v>0</v>
      </c>
      <c r="L95" s="251">
        <f t="shared" si="10"/>
        <v>0</v>
      </c>
      <c r="M95" s="251">
        <f t="shared" si="11"/>
        <v>0</v>
      </c>
      <c r="O95" s="231"/>
    </row>
    <row r="96" spans="2:15" ht="17.399999999999999" customHeight="1" x14ac:dyDescent="0.3">
      <c r="B96" s="500">
        <f>COGS!B91</f>
        <v>0</v>
      </c>
      <c r="C96" s="501"/>
      <c r="D96" s="238"/>
      <c r="E96" s="251">
        <f>COGS!D91</f>
        <v>0</v>
      </c>
      <c r="F96" s="252"/>
      <c r="G96" s="222"/>
      <c r="H96" s="253">
        <f t="shared" si="12"/>
        <v>0</v>
      </c>
      <c r="I96" s="254" t="str">
        <f t="shared" si="13"/>
        <v/>
      </c>
      <c r="J96" s="252"/>
      <c r="K96" s="251">
        <f t="shared" si="9"/>
        <v>0</v>
      </c>
      <c r="L96" s="251">
        <f t="shared" si="10"/>
        <v>0</v>
      </c>
      <c r="M96" s="251">
        <f t="shared" si="11"/>
        <v>0</v>
      </c>
      <c r="O96" s="231"/>
    </row>
    <row r="97" spans="2:15" ht="17.399999999999999" customHeight="1" x14ac:dyDescent="0.3">
      <c r="B97" s="500">
        <f>COGS!B92</f>
        <v>0</v>
      </c>
      <c r="C97" s="501"/>
      <c r="D97" s="238"/>
      <c r="E97" s="251">
        <f>COGS!D92</f>
        <v>0</v>
      </c>
      <c r="F97" s="252"/>
      <c r="G97" s="222"/>
      <c r="H97" s="253">
        <f t="shared" si="12"/>
        <v>0</v>
      </c>
      <c r="I97" s="254" t="str">
        <f t="shared" si="13"/>
        <v/>
      </c>
      <c r="J97" s="252"/>
      <c r="K97" s="251">
        <f t="shared" si="9"/>
        <v>0</v>
      </c>
      <c r="L97" s="251">
        <f t="shared" si="10"/>
        <v>0</v>
      </c>
      <c r="M97" s="251">
        <f t="shared" si="11"/>
        <v>0</v>
      </c>
      <c r="O97" s="231"/>
    </row>
    <row r="98" spans="2:15" ht="17.399999999999999" customHeight="1" x14ac:dyDescent="0.3">
      <c r="B98" s="500">
        <f>COGS!B93</f>
        <v>0</v>
      </c>
      <c r="C98" s="501"/>
      <c r="D98" s="238"/>
      <c r="E98" s="251">
        <f>COGS!D93</f>
        <v>0</v>
      </c>
      <c r="F98" s="252"/>
      <c r="G98" s="222"/>
      <c r="H98" s="253">
        <f t="shared" si="12"/>
        <v>0</v>
      </c>
      <c r="I98" s="254" t="str">
        <f t="shared" si="13"/>
        <v/>
      </c>
      <c r="J98" s="252"/>
      <c r="K98" s="251">
        <f t="shared" si="9"/>
        <v>0</v>
      </c>
      <c r="L98" s="251">
        <f t="shared" si="10"/>
        <v>0</v>
      </c>
      <c r="M98" s="251">
        <f t="shared" si="11"/>
        <v>0</v>
      </c>
      <c r="O98" s="231"/>
    </row>
    <row r="99" spans="2:15" ht="17.399999999999999" customHeight="1" x14ac:dyDescent="0.3">
      <c r="B99" s="500">
        <f>COGS!B94</f>
        <v>0</v>
      </c>
      <c r="C99" s="501"/>
      <c r="D99" s="238"/>
      <c r="E99" s="251">
        <f>COGS!D94</f>
        <v>0</v>
      </c>
      <c r="F99" s="252"/>
      <c r="G99" s="222"/>
      <c r="H99" s="253">
        <f t="shared" si="12"/>
        <v>0</v>
      </c>
      <c r="I99" s="254" t="str">
        <f t="shared" si="13"/>
        <v/>
      </c>
      <c r="J99" s="252"/>
      <c r="K99" s="251">
        <f t="shared" si="9"/>
        <v>0</v>
      </c>
      <c r="L99" s="251">
        <f t="shared" si="10"/>
        <v>0</v>
      </c>
      <c r="M99" s="251">
        <f t="shared" si="11"/>
        <v>0</v>
      </c>
      <c r="O99" s="231"/>
    </row>
    <row r="100" spans="2:15" ht="17.399999999999999" customHeight="1" x14ac:dyDescent="0.3">
      <c r="B100" s="500">
        <f>COGS!B95</f>
        <v>0</v>
      </c>
      <c r="C100" s="501"/>
      <c r="D100" s="238"/>
      <c r="E100" s="251">
        <f>COGS!D95</f>
        <v>0</v>
      </c>
      <c r="F100" s="252"/>
      <c r="G100" s="222"/>
      <c r="H100" s="253">
        <f t="shared" si="12"/>
        <v>0</v>
      </c>
      <c r="I100" s="254" t="str">
        <f t="shared" si="13"/>
        <v/>
      </c>
      <c r="J100" s="252"/>
      <c r="K100" s="251">
        <f t="shared" si="9"/>
        <v>0</v>
      </c>
      <c r="L100" s="251">
        <f t="shared" si="10"/>
        <v>0</v>
      </c>
      <c r="M100" s="251">
        <f t="shared" si="11"/>
        <v>0</v>
      </c>
      <c r="O100" s="231"/>
    </row>
    <row r="101" spans="2:15" ht="17.399999999999999" customHeight="1" x14ac:dyDescent="0.3">
      <c r="B101" s="500">
        <f>COGS!B96</f>
        <v>0</v>
      </c>
      <c r="C101" s="501"/>
      <c r="D101" s="238"/>
      <c r="E101" s="251">
        <f>COGS!D96</f>
        <v>0</v>
      </c>
      <c r="F101" s="252"/>
      <c r="G101" s="222"/>
      <c r="H101" s="253">
        <f t="shared" si="12"/>
        <v>0</v>
      </c>
      <c r="I101" s="254" t="str">
        <f t="shared" si="13"/>
        <v/>
      </c>
      <c r="J101" s="252"/>
      <c r="K101" s="251">
        <f t="shared" si="9"/>
        <v>0</v>
      </c>
      <c r="L101" s="251">
        <f t="shared" si="10"/>
        <v>0</v>
      </c>
      <c r="M101" s="251">
        <f t="shared" si="11"/>
        <v>0</v>
      </c>
      <c r="O101" s="231"/>
    </row>
    <row r="102" spans="2:15" ht="17.399999999999999" customHeight="1" x14ac:dyDescent="0.3">
      <c r="B102" s="500">
        <f>COGS!B97</f>
        <v>0</v>
      </c>
      <c r="C102" s="501"/>
      <c r="D102" s="238"/>
      <c r="E102" s="251">
        <f>COGS!D97</f>
        <v>0</v>
      </c>
      <c r="F102" s="252"/>
      <c r="G102" s="222"/>
      <c r="H102" s="253">
        <f t="shared" si="12"/>
        <v>0</v>
      </c>
      <c r="I102" s="254" t="str">
        <f t="shared" si="13"/>
        <v/>
      </c>
      <c r="J102" s="252"/>
      <c r="K102" s="251">
        <f t="shared" si="9"/>
        <v>0</v>
      </c>
      <c r="L102" s="251">
        <f t="shared" si="10"/>
        <v>0</v>
      </c>
      <c r="M102" s="251">
        <f t="shared" si="11"/>
        <v>0</v>
      </c>
      <c r="O102" s="231"/>
    </row>
    <row r="103" spans="2:15" ht="17.399999999999999" customHeight="1" x14ac:dyDescent="0.3">
      <c r="B103" s="500">
        <f>COGS!B98</f>
        <v>0</v>
      </c>
      <c r="C103" s="501"/>
      <c r="D103" s="238"/>
      <c r="E103" s="251">
        <f>COGS!D98</f>
        <v>0</v>
      </c>
      <c r="F103" s="252"/>
      <c r="G103" s="222"/>
      <c r="H103" s="253">
        <f t="shared" si="12"/>
        <v>0</v>
      </c>
      <c r="I103" s="254" t="str">
        <f t="shared" si="13"/>
        <v/>
      </c>
      <c r="J103" s="252"/>
      <c r="K103" s="251">
        <f t="shared" si="9"/>
        <v>0</v>
      </c>
      <c r="L103" s="251">
        <f t="shared" si="10"/>
        <v>0</v>
      </c>
      <c r="M103" s="251">
        <f t="shared" si="11"/>
        <v>0</v>
      </c>
      <c r="O103" s="231"/>
    </row>
    <row r="104" spans="2:15" ht="17.399999999999999" customHeight="1" x14ac:dyDescent="0.3">
      <c r="B104" s="500">
        <f>COGS!B99</f>
        <v>0</v>
      </c>
      <c r="C104" s="501"/>
      <c r="D104" s="238"/>
      <c r="E104" s="251">
        <f>COGS!D99</f>
        <v>0</v>
      </c>
      <c r="F104" s="252"/>
      <c r="G104" s="222"/>
      <c r="H104" s="253">
        <f t="shared" si="12"/>
        <v>0</v>
      </c>
      <c r="I104" s="254" t="str">
        <f t="shared" si="13"/>
        <v/>
      </c>
      <c r="J104" s="252"/>
      <c r="K104" s="251">
        <f t="shared" si="9"/>
        <v>0</v>
      </c>
      <c r="L104" s="251">
        <f t="shared" si="10"/>
        <v>0</v>
      </c>
      <c r="M104" s="251">
        <f t="shared" si="11"/>
        <v>0</v>
      </c>
      <c r="O104" s="231"/>
    </row>
    <row r="105" spans="2:15" ht="17.399999999999999" customHeight="1" x14ac:dyDescent="0.3">
      <c r="B105" s="500">
        <f>COGS!B100</f>
        <v>0</v>
      </c>
      <c r="C105" s="501"/>
      <c r="D105" s="238"/>
      <c r="E105" s="251">
        <f>COGS!D100</f>
        <v>0</v>
      </c>
      <c r="F105" s="252"/>
      <c r="G105" s="222"/>
      <c r="H105" s="253">
        <f t="shared" si="12"/>
        <v>0</v>
      </c>
      <c r="I105" s="254" t="str">
        <f t="shared" si="13"/>
        <v/>
      </c>
      <c r="J105" s="252"/>
      <c r="K105" s="251">
        <f t="shared" si="9"/>
        <v>0</v>
      </c>
      <c r="L105" s="251">
        <f t="shared" si="10"/>
        <v>0</v>
      </c>
      <c r="M105" s="251">
        <f t="shared" si="11"/>
        <v>0</v>
      </c>
      <c r="O105" s="231"/>
    </row>
    <row r="106" spans="2:15" ht="17.399999999999999" customHeight="1" x14ac:dyDescent="0.3">
      <c r="B106" s="500">
        <f>COGS!B101</f>
        <v>0</v>
      </c>
      <c r="C106" s="501"/>
      <c r="D106" s="238"/>
      <c r="E106" s="251">
        <f>COGS!D101</f>
        <v>0</v>
      </c>
      <c r="F106" s="252"/>
      <c r="G106" s="222"/>
      <c r="H106" s="253">
        <f t="shared" si="12"/>
        <v>0</v>
      </c>
      <c r="I106" s="254" t="str">
        <f t="shared" si="13"/>
        <v/>
      </c>
      <c r="J106" s="252"/>
      <c r="K106" s="251">
        <f t="shared" si="9"/>
        <v>0</v>
      </c>
      <c r="L106" s="251">
        <f t="shared" si="10"/>
        <v>0</v>
      </c>
      <c r="M106" s="251">
        <f t="shared" si="11"/>
        <v>0</v>
      </c>
      <c r="O106" s="231"/>
    </row>
    <row r="107" spans="2:15" ht="17.399999999999999" customHeight="1" x14ac:dyDescent="0.3">
      <c r="B107" s="500">
        <f>COGS!B102</f>
        <v>0</v>
      </c>
      <c r="C107" s="501"/>
      <c r="D107" s="238"/>
      <c r="E107" s="251">
        <f>COGS!D102</f>
        <v>0</v>
      </c>
      <c r="F107" s="252"/>
      <c r="G107" s="222"/>
      <c r="H107" s="253">
        <f t="shared" si="12"/>
        <v>0</v>
      </c>
      <c r="I107" s="254" t="str">
        <f t="shared" si="13"/>
        <v/>
      </c>
      <c r="J107" s="252"/>
      <c r="K107" s="251">
        <f t="shared" si="9"/>
        <v>0</v>
      </c>
      <c r="L107" s="251">
        <f t="shared" si="10"/>
        <v>0</v>
      </c>
      <c r="M107" s="251">
        <f t="shared" si="11"/>
        <v>0</v>
      </c>
      <c r="O107" s="231"/>
    </row>
    <row r="108" spans="2:15" ht="17.399999999999999" customHeight="1" x14ac:dyDescent="0.3">
      <c r="B108" s="500">
        <f>COGS!B103</f>
        <v>0</v>
      </c>
      <c r="C108" s="501"/>
      <c r="D108" s="238"/>
      <c r="E108" s="251">
        <f>COGS!D103</f>
        <v>0</v>
      </c>
      <c r="F108" s="252"/>
      <c r="G108" s="222"/>
      <c r="H108" s="253">
        <f t="shared" si="12"/>
        <v>0</v>
      </c>
      <c r="I108" s="254" t="str">
        <f t="shared" si="13"/>
        <v/>
      </c>
      <c r="J108" s="252"/>
      <c r="K108" s="251">
        <f t="shared" si="9"/>
        <v>0</v>
      </c>
      <c r="L108" s="251">
        <f t="shared" si="10"/>
        <v>0</v>
      </c>
      <c r="M108" s="251">
        <f t="shared" si="11"/>
        <v>0</v>
      </c>
      <c r="O108" s="231"/>
    </row>
    <row r="109" spans="2:15" ht="17.399999999999999" customHeight="1" x14ac:dyDescent="0.3">
      <c r="B109" s="500">
        <f>COGS!B104</f>
        <v>0</v>
      </c>
      <c r="C109" s="501"/>
      <c r="D109" s="238"/>
      <c r="E109" s="251">
        <f>COGS!D104</f>
        <v>0</v>
      </c>
      <c r="F109" s="252"/>
      <c r="G109" s="222"/>
      <c r="H109" s="253">
        <f t="shared" si="12"/>
        <v>0</v>
      </c>
      <c r="I109" s="254" t="str">
        <f t="shared" si="13"/>
        <v/>
      </c>
      <c r="J109" s="252"/>
      <c r="K109" s="251">
        <f t="shared" si="9"/>
        <v>0</v>
      </c>
      <c r="L109" s="251">
        <f t="shared" si="10"/>
        <v>0</v>
      </c>
      <c r="M109" s="251">
        <f t="shared" si="11"/>
        <v>0</v>
      </c>
      <c r="O109" s="231"/>
    </row>
    <row r="110" spans="2:15" ht="17.399999999999999" customHeight="1" x14ac:dyDescent="0.3">
      <c r="B110" s="500">
        <f>COGS!B105</f>
        <v>0</v>
      </c>
      <c r="C110" s="501"/>
      <c r="D110" s="238"/>
      <c r="E110" s="251">
        <f>COGS!D105</f>
        <v>0</v>
      </c>
      <c r="F110" s="252"/>
      <c r="G110" s="222"/>
      <c r="H110" s="253">
        <f t="shared" si="12"/>
        <v>0</v>
      </c>
      <c r="I110" s="254" t="str">
        <f t="shared" si="13"/>
        <v/>
      </c>
      <c r="J110" s="252"/>
      <c r="K110" s="251">
        <f t="shared" si="9"/>
        <v>0</v>
      </c>
      <c r="L110" s="251">
        <f t="shared" ref="L110:L113" si="14">K110-E110</f>
        <v>0</v>
      </c>
      <c r="M110" s="251">
        <f t="shared" ref="M110:M113" si="15">L110-H110</f>
        <v>0</v>
      </c>
      <c r="O110" s="231"/>
    </row>
    <row r="111" spans="2:15" ht="17.399999999999999" customHeight="1" x14ac:dyDescent="0.3">
      <c r="B111" s="500">
        <f>COGS!B106</f>
        <v>0</v>
      </c>
      <c r="C111" s="501"/>
      <c r="D111" s="238"/>
      <c r="E111" s="251">
        <f>COGS!D106</f>
        <v>0</v>
      </c>
      <c r="F111" s="252"/>
      <c r="G111" s="222"/>
      <c r="H111" s="253">
        <f t="shared" si="12"/>
        <v>0</v>
      </c>
      <c r="I111" s="254" t="str">
        <f t="shared" si="13"/>
        <v/>
      </c>
      <c r="J111" s="252"/>
      <c r="K111" s="251">
        <f t="shared" si="9"/>
        <v>0</v>
      </c>
      <c r="L111" s="251">
        <f t="shared" si="14"/>
        <v>0</v>
      </c>
      <c r="M111" s="251">
        <f t="shared" si="15"/>
        <v>0</v>
      </c>
      <c r="O111" s="231"/>
    </row>
    <row r="112" spans="2:15" ht="17.399999999999999" customHeight="1" x14ac:dyDescent="0.3">
      <c r="B112" s="500">
        <f>COGS!B107</f>
        <v>0</v>
      </c>
      <c r="C112" s="501"/>
      <c r="D112" s="238"/>
      <c r="E112" s="251">
        <f>COGS!D107</f>
        <v>0</v>
      </c>
      <c r="F112" s="252"/>
      <c r="G112" s="222"/>
      <c r="H112" s="253">
        <f t="shared" si="12"/>
        <v>0</v>
      </c>
      <c r="I112" s="254" t="str">
        <f t="shared" si="13"/>
        <v/>
      </c>
      <c r="J112" s="252"/>
      <c r="K112" s="251">
        <f t="shared" si="9"/>
        <v>0</v>
      </c>
      <c r="L112" s="251">
        <f t="shared" si="14"/>
        <v>0</v>
      </c>
      <c r="M112" s="251">
        <f t="shared" si="15"/>
        <v>0</v>
      </c>
      <c r="O112" s="231"/>
    </row>
    <row r="113" spans="2:15" ht="17.399999999999999" customHeight="1" x14ac:dyDescent="0.3">
      <c r="B113" s="500">
        <f>COGS!B108</f>
        <v>0</v>
      </c>
      <c r="C113" s="501"/>
      <c r="D113" s="238"/>
      <c r="E113" s="251">
        <f>COGS!D108</f>
        <v>0</v>
      </c>
      <c r="F113" s="252"/>
      <c r="G113" s="222"/>
      <c r="H113" s="253">
        <f t="shared" si="12"/>
        <v>0</v>
      </c>
      <c r="I113" s="254" t="str">
        <f t="shared" si="13"/>
        <v/>
      </c>
      <c r="J113" s="252"/>
      <c r="K113" s="251">
        <f t="shared" si="9"/>
        <v>0</v>
      </c>
      <c r="L113" s="251">
        <f t="shared" si="14"/>
        <v>0</v>
      </c>
      <c r="M113" s="251">
        <f t="shared" si="15"/>
        <v>0</v>
      </c>
      <c r="O113" s="231"/>
    </row>
    <row r="114" spans="2:15" x14ac:dyDescent="0.3">
      <c r="O114" s="231"/>
    </row>
    <row r="115" spans="2:15" x14ac:dyDescent="0.3">
      <c r="O115" s="231"/>
    </row>
    <row r="116" spans="2:15" x14ac:dyDescent="0.3">
      <c r="O116" s="231"/>
    </row>
  </sheetData>
  <sheetProtection algorithmName="SHA-512" hashValue="MqwoIJGgEsx1v/+/6smCCDQIhkPh7IwJcBUXbByP6W+tww93brSc3PiZUbKJ+7Rz/yuv5YN9GwQBNQarVnD/7A==" saltValue="UCvRb0YhYszphDgsGx5gHg==" spinCount="100000" sheet="1" objects="1" scenarios="1"/>
  <mergeCells count="117">
    <mergeCell ref="B72:C72"/>
    <mergeCell ref="B73:C73"/>
    <mergeCell ref="B74:C74"/>
    <mergeCell ref="B75:C75"/>
    <mergeCell ref="B76:C76"/>
    <mergeCell ref="B77:C77"/>
    <mergeCell ref="B66:C66"/>
    <mergeCell ref="B67:C67"/>
    <mergeCell ref="B68:C68"/>
    <mergeCell ref="B69:C69"/>
    <mergeCell ref="B70:C70"/>
    <mergeCell ref="B71:C71"/>
    <mergeCell ref="B84:C84"/>
    <mergeCell ref="B85:C85"/>
    <mergeCell ref="B86:C86"/>
    <mergeCell ref="B87:C87"/>
    <mergeCell ref="B88:C88"/>
    <mergeCell ref="B89:C89"/>
    <mergeCell ref="B78:C78"/>
    <mergeCell ref="B79:C79"/>
    <mergeCell ref="B80:C80"/>
    <mergeCell ref="B81:C81"/>
    <mergeCell ref="B82:C82"/>
    <mergeCell ref="B83:C83"/>
    <mergeCell ref="B96:C96"/>
    <mergeCell ref="B97:C97"/>
    <mergeCell ref="B98:C98"/>
    <mergeCell ref="B99:C99"/>
    <mergeCell ref="B100:C100"/>
    <mergeCell ref="B101:C101"/>
    <mergeCell ref="B90:C90"/>
    <mergeCell ref="B91:C91"/>
    <mergeCell ref="B92:C92"/>
    <mergeCell ref="B93:C93"/>
    <mergeCell ref="B94:C94"/>
    <mergeCell ref="B95:C95"/>
    <mergeCell ref="B108:C108"/>
    <mergeCell ref="B109:C109"/>
    <mergeCell ref="B110:C110"/>
    <mergeCell ref="B111:C111"/>
    <mergeCell ref="B112:C112"/>
    <mergeCell ref="B113:C113"/>
    <mergeCell ref="B102:C102"/>
    <mergeCell ref="B103:C103"/>
    <mergeCell ref="B104:C104"/>
    <mergeCell ref="B105:C105"/>
    <mergeCell ref="B106:C106"/>
    <mergeCell ref="B107:C107"/>
    <mergeCell ref="B60:C60"/>
    <mergeCell ref="B61:C61"/>
    <mergeCell ref="B62:C62"/>
    <mergeCell ref="B63:C63"/>
    <mergeCell ref="B64:C64"/>
    <mergeCell ref="B65:C65"/>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O41:O42"/>
    <mergeCell ref="B26:C26"/>
    <mergeCell ref="B27:C27"/>
    <mergeCell ref="B28:C28"/>
    <mergeCell ref="B29:C29"/>
    <mergeCell ref="B19:C19"/>
    <mergeCell ref="B20:C20"/>
    <mergeCell ref="B21:C21"/>
    <mergeCell ref="B22:C22"/>
    <mergeCell ref="B23:C23"/>
    <mergeCell ref="O37:O38"/>
    <mergeCell ref="B24:C24"/>
    <mergeCell ref="B36:C36"/>
    <mergeCell ref="B37:C37"/>
    <mergeCell ref="B38:C38"/>
    <mergeCell ref="B39:C39"/>
    <mergeCell ref="B40:C40"/>
    <mergeCell ref="B41:C41"/>
    <mergeCell ref="B30:C30"/>
    <mergeCell ref="B31:C31"/>
    <mergeCell ref="B32:C32"/>
    <mergeCell ref="B33:C33"/>
    <mergeCell ref="B34:C34"/>
    <mergeCell ref="B35:C35"/>
    <mergeCell ref="O28:O29"/>
    <mergeCell ref="B2:L2"/>
    <mergeCell ref="O11:O12"/>
    <mergeCell ref="B10:C13"/>
    <mergeCell ref="I12:I13"/>
    <mergeCell ref="E10:E12"/>
    <mergeCell ref="G11:I11"/>
    <mergeCell ref="K11:M11"/>
    <mergeCell ref="O13:O14"/>
    <mergeCell ref="O16:O18"/>
    <mergeCell ref="O19:O22"/>
    <mergeCell ref="O24:O25"/>
    <mergeCell ref="B14:C14"/>
    <mergeCell ref="B15:C15"/>
    <mergeCell ref="B16:C16"/>
    <mergeCell ref="B17:C17"/>
    <mergeCell ref="B18:C18"/>
    <mergeCell ref="B25:C25"/>
    <mergeCell ref="O26:O27"/>
    <mergeCell ref="G10:M10"/>
    <mergeCell ref="B3:L3"/>
  </mergeCells>
  <conditionalFormatting sqref="K7">
    <cfRule type="cellIs" dxfId="4" priority="10" operator="greaterThan">
      <formula>#REF!</formula>
    </cfRule>
    <cfRule type="cellIs" dxfId="3" priority="11" operator="greaterThan">
      <formula>0.4012</formula>
    </cfRule>
    <cfRule type="cellIs" dxfId="2" priority="12" operator="greaterThan">
      <formula>0.41</formula>
    </cfRule>
    <cfRule type="cellIs" dxfId="1" priority="13" operator="greaterThan">
      <formula>#REF!</formula>
    </cfRule>
    <cfRule type="cellIs" dxfId="0" priority="14" operator="greaterThan">
      <formula>"G10"</formula>
    </cfRule>
  </conditionalFormatting>
  <hyperlinks>
    <hyperlink ref="O30" r:id="rId1" xr:uid="{F2CB036F-3793-4C2E-A456-96AF499228B7}"/>
  </hyperlinks>
  <pageMargins left="0.7" right="0.7" top="0.75" bottom="0.75" header="0.3" footer="0.3"/>
  <pageSetup orientation="portrait"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BF64-2574-4BB2-9C2F-D7FE67BD2C62}">
  <sheetPr>
    <tabColor rgb="FF00B0F0"/>
    <pageSetUpPr fitToPage="1"/>
  </sheetPr>
  <dimension ref="B1:U108"/>
  <sheetViews>
    <sheetView showGridLines="0" showRowColHeaders="0" showZeros="0" workbookViewId="0">
      <selection activeCell="B592" sqref="B592"/>
    </sheetView>
  </sheetViews>
  <sheetFormatPr defaultColWidth="9.109375" defaultRowHeight="18" customHeight="1" x14ac:dyDescent="0.3"/>
  <cols>
    <col min="1" max="1" width="2.77734375" style="36" customWidth="1"/>
    <col min="2" max="2" width="30.77734375" style="36" customWidth="1"/>
    <col min="3" max="3" width="0.44140625" style="37" customWidth="1"/>
    <col min="4" max="4" width="10.77734375" style="38" customWidth="1"/>
    <col min="5" max="5" width="10.77734375" style="179" customWidth="1"/>
    <col min="6" max="6" width="10.77734375" style="40" customWidth="1"/>
    <col min="7" max="7" width="0.44140625" style="41" customWidth="1"/>
    <col min="8" max="10" width="10.77734375" style="41" customWidth="1"/>
    <col min="11" max="12" width="0.44140625" style="41" customWidth="1"/>
    <col min="13" max="14" width="10.77734375" style="36" customWidth="1"/>
    <col min="15" max="15" width="1.33203125" style="36" customWidth="1"/>
    <col min="16" max="16" width="47.77734375" style="36" customWidth="1"/>
    <col min="17" max="16384" width="9.109375" style="36"/>
  </cols>
  <sheetData>
    <row r="1" spans="2:21" ht="14.4" customHeight="1" x14ac:dyDescent="0.3"/>
    <row r="2" spans="2:21" s="42" customFormat="1" ht="30" customHeight="1" x14ac:dyDescent="0.3">
      <c r="B2" s="509" t="str">
        <f>Start!D15</f>
        <v>Big Bob's Ranch B&amp;B</v>
      </c>
      <c r="C2" s="509"/>
      <c r="D2" s="509"/>
      <c r="E2" s="509"/>
      <c r="F2" s="509"/>
      <c r="G2" s="509"/>
      <c r="H2" s="509"/>
      <c r="I2" s="509"/>
      <c r="J2" s="509"/>
      <c r="K2" s="509"/>
      <c r="L2" s="509"/>
      <c r="M2" s="509"/>
      <c r="N2" s="509"/>
    </row>
    <row r="3" spans="2:21" s="42" customFormat="1" ht="30" customHeight="1" x14ac:dyDescent="0.3">
      <c r="B3" s="509" t="s">
        <v>83</v>
      </c>
      <c r="C3" s="509"/>
      <c r="D3" s="509"/>
      <c r="E3" s="509"/>
      <c r="F3" s="509"/>
      <c r="G3" s="509"/>
      <c r="H3" s="509"/>
      <c r="I3" s="509"/>
      <c r="J3" s="509"/>
      <c r="K3" s="509"/>
      <c r="L3" s="509"/>
      <c r="M3" s="509"/>
      <c r="N3" s="509"/>
      <c r="O3" s="43"/>
      <c r="P3" s="43"/>
      <c r="Q3" s="43"/>
    </row>
    <row r="4" spans="2:21" s="42" customFormat="1" ht="24" customHeight="1" x14ac:dyDescent="0.4">
      <c r="B4" s="512" t="s">
        <v>244</v>
      </c>
      <c r="C4" s="512"/>
      <c r="D4" s="512"/>
      <c r="E4" s="512"/>
      <c r="F4" s="512"/>
      <c r="G4" s="347"/>
      <c r="H4" s="514" t="str">
        <f>Start!D17</f>
        <v>Feasibility</v>
      </c>
      <c r="I4" s="514"/>
      <c r="J4" s="514"/>
      <c r="K4" s="514"/>
      <c r="L4" s="514"/>
      <c r="M4" s="514"/>
      <c r="N4" s="514"/>
      <c r="O4" s="43"/>
      <c r="P4" s="43"/>
      <c r="Q4" s="43"/>
    </row>
    <row r="5" spans="2:21" s="42" customFormat="1" ht="42.6" customHeight="1" x14ac:dyDescent="0.3">
      <c r="B5" s="513" t="s">
        <v>245</v>
      </c>
      <c r="C5" s="513"/>
      <c r="D5" s="513"/>
      <c r="E5" s="513"/>
      <c r="F5" s="513"/>
      <c r="G5" s="347"/>
      <c r="H5" s="515" t="str">
        <f>Start!D19</f>
        <v>Monthly</v>
      </c>
      <c r="I5" s="515"/>
      <c r="J5" s="515"/>
      <c r="K5" s="515"/>
      <c r="L5" s="515"/>
      <c r="M5" s="515"/>
      <c r="N5" s="515"/>
      <c r="O5" s="43"/>
      <c r="P5" s="43"/>
      <c r="Q5" s="43"/>
    </row>
    <row r="6" spans="2:21" s="42" customFormat="1" ht="21.6" customHeight="1" x14ac:dyDescent="0.3">
      <c r="B6" s="510" t="s">
        <v>94</v>
      </c>
      <c r="C6" s="77"/>
      <c r="D6" s="504" t="s">
        <v>145</v>
      </c>
      <c r="E6" s="505"/>
      <c r="F6" s="506"/>
      <c r="G6" s="180"/>
      <c r="H6" s="504" t="s">
        <v>207</v>
      </c>
      <c r="I6" s="505"/>
      <c r="J6" s="506"/>
      <c r="K6" s="180"/>
      <c r="L6" s="180"/>
      <c r="M6" s="507" t="s">
        <v>80</v>
      </c>
      <c r="N6" s="508"/>
      <c r="P6" s="210" t="s">
        <v>71</v>
      </c>
      <c r="Q6" s="181"/>
    </row>
    <row r="7" spans="2:21" ht="36.6" customHeight="1" x14ac:dyDescent="0.3">
      <c r="B7" s="510"/>
      <c r="C7" s="77"/>
      <c r="D7" s="182" t="s">
        <v>67</v>
      </c>
      <c r="E7" s="182" t="s">
        <v>105</v>
      </c>
      <c r="F7" s="183" t="s">
        <v>68</v>
      </c>
      <c r="H7" s="182" t="s">
        <v>67</v>
      </c>
      <c r="I7" s="182" t="s">
        <v>105</v>
      </c>
      <c r="J7" s="183" t="s">
        <v>68</v>
      </c>
      <c r="L7" s="184"/>
      <c r="M7" s="182" t="s">
        <v>67</v>
      </c>
      <c r="N7" s="183" t="s">
        <v>68</v>
      </c>
      <c r="P7" s="459" t="s">
        <v>159</v>
      </c>
      <c r="Q7" s="118"/>
      <c r="R7" s="118"/>
      <c r="S7" s="118"/>
      <c r="T7" s="118"/>
      <c r="U7" s="118"/>
    </row>
    <row r="8" spans="2:21" s="42" customFormat="1" ht="18" customHeight="1" x14ac:dyDescent="0.3">
      <c r="B8" s="510"/>
      <c r="C8" s="77"/>
      <c r="D8" s="191">
        <f>IFERROR((F8/E8),"")</f>
        <v>627.72727272727275</v>
      </c>
      <c r="E8" s="185">
        <f>SUM(E9:E108)</f>
        <v>44</v>
      </c>
      <c r="F8" s="186">
        <f>SUM(F9:F108)</f>
        <v>27620</v>
      </c>
      <c r="G8" s="180"/>
      <c r="H8" s="191">
        <f>IFERROR((J8/I8),"")</f>
        <v>638.47146544307441</v>
      </c>
      <c r="I8" s="185">
        <f>SUM(I9:I108)</f>
        <v>44</v>
      </c>
      <c r="J8" s="186">
        <f>SUM(J9:J108)</f>
        <v>28092.744479495275</v>
      </c>
      <c r="K8" s="180"/>
      <c r="L8" s="184"/>
      <c r="M8" s="191" t="str">
        <f>IFERROR((#REF!-D8),"")</f>
        <v/>
      </c>
      <c r="N8" s="186">
        <f>SUM(N9:N89)</f>
        <v>472.74447949527439</v>
      </c>
      <c r="P8" s="459"/>
      <c r="Q8" s="118"/>
      <c r="R8" s="118"/>
      <c r="S8" s="118"/>
      <c r="T8" s="118"/>
      <c r="U8" s="118"/>
    </row>
    <row r="9" spans="2:21" ht="18" customHeight="1" x14ac:dyDescent="0.3">
      <c r="B9" s="187" t="str">
        <f>COGS!B9</f>
        <v>1-Day Stay</v>
      </c>
      <c r="C9" s="46"/>
      <c r="D9" s="188">
        <f>Pricing!G14</f>
        <v>385</v>
      </c>
      <c r="E9" s="48">
        <f>COGS!E9</f>
        <v>8</v>
      </c>
      <c r="F9" s="47">
        <f>D9*E9</f>
        <v>3080</v>
      </c>
      <c r="H9" s="33">
        <f>Pricing!K14</f>
        <v>392.5867507886436</v>
      </c>
      <c r="I9" s="48">
        <f>COGS!E9</f>
        <v>8</v>
      </c>
      <c r="J9" s="266">
        <f>I9*H9</f>
        <v>3140.6940063091488</v>
      </c>
      <c r="L9" s="189"/>
      <c r="M9" s="33">
        <f>H9-D9</f>
        <v>7.5867507886435988</v>
      </c>
      <c r="N9" s="47">
        <f>J9-F9</f>
        <v>60.69400630914879</v>
      </c>
      <c r="P9" s="459"/>
      <c r="Q9" s="118"/>
      <c r="R9" s="118"/>
      <c r="S9" s="118"/>
      <c r="T9" s="118"/>
      <c r="U9" s="118"/>
    </row>
    <row r="10" spans="2:21" ht="18" customHeight="1" x14ac:dyDescent="0.3">
      <c r="B10" s="187" t="str">
        <f>COGS!B10</f>
        <v>2-Day Stay</v>
      </c>
      <c r="C10" s="46"/>
      <c r="D10" s="188">
        <f>Pricing!G15</f>
        <v>605</v>
      </c>
      <c r="E10" s="48">
        <f>COGS!E10</f>
        <v>24</v>
      </c>
      <c r="F10" s="47">
        <f t="shared" ref="F10:F73" si="0">D10*E10</f>
        <v>14520</v>
      </c>
      <c r="H10" s="33">
        <f>Pricing!K15</f>
        <v>617.98107255520517</v>
      </c>
      <c r="I10" s="48">
        <f>COGS!E10</f>
        <v>24</v>
      </c>
      <c r="J10" s="266">
        <f t="shared" ref="J10:J73" si="1">I10*H10</f>
        <v>14831.545741324924</v>
      </c>
      <c r="L10" s="189"/>
      <c r="M10" s="33">
        <f t="shared" ref="M10:M73" si="2">H10-D10</f>
        <v>12.981072555205174</v>
      </c>
      <c r="N10" s="47">
        <f t="shared" ref="N10:N73" si="3">J10-F10</f>
        <v>311.54574132492417</v>
      </c>
      <c r="P10" s="511" t="s">
        <v>162</v>
      </c>
      <c r="Q10" s="118"/>
      <c r="R10" s="118"/>
      <c r="S10" s="118"/>
      <c r="T10" s="118"/>
      <c r="U10" s="118"/>
    </row>
    <row r="11" spans="2:21" ht="18" customHeight="1" x14ac:dyDescent="0.3">
      <c r="B11" s="187" t="str">
        <f>COGS!B11</f>
        <v>3-Day Stay</v>
      </c>
      <c r="C11" s="46"/>
      <c r="D11" s="188">
        <f>Pricing!G16</f>
        <v>835</v>
      </c>
      <c r="E11" s="48">
        <f>COGS!E11</f>
        <v>12</v>
      </c>
      <c r="F11" s="47">
        <f t="shared" si="0"/>
        <v>10020</v>
      </c>
      <c r="H11" s="33">
        <f>Pricing!K16</f>
        <v>843.37539432176675</v>
      </c>
      <c r="I11" s="48">
        <f>COGS!E11</f>
        <v>12</v>
      </c>
      <c r="J11" s="266">
        <f t="shared" si="1"/>
        <v>10120.504731861201</v>
      </c>
      <c r="L11" s="189"/>
      <c r="M11" s="33">
        <f t="shared" si="2"/>
        <v>8.3753943217667484</v>
      </c>
      <c r="N11" s="47">
        <f t="shared" si="3"/>
        <v>100.50473186120144</v>
      </c>
      <c r="P11" s="511"/>
      <c r="Q11" s="118"/>
      <c r="R11" s="118"/>
      <c r="S11" s="118"/>
      <c r="T11" s="118"/>
      <c r="U11" s="118"/>
    </row>
    <row r="12" spans="2:21" ht="18" customHeight="1" x14ac:dyDescent="0.3">
      <c r="B12" s="187">
        <f>COGS!B12</f>
        <v>0</v>
      </c>
      <c r="C12" s="46"/>
      <c r="D12" s="188">
        <f>Pricing!G17</f>
        <v>0</v>
      </c>
      <c r="E12" s="48">
        <f>COGS!E12</f>
        <v>0</v>
      </c>
      <c r="F12" s="47">
        <f t="shared" si="0"/>
        <v>0</v>
      </c>
      <c r="H12" s="33">
        <f>Pricing!K17</f>
        <v>0</v>
      </c>
      <c r="I12" s="48">
        <f>COGS!E12</f>
        <v>0</v>
      </c>
      <c r="J12" s="266">
        <f t="shared" si="1"/>
        <v>0</v>
      </c>
      <c r="L12" s="189"/>
      <c r="M12" s="33">
        <f t="shared" si="2"/>
        <v>0</v>
      </c>
      <c r="N12" s="47">
        <f t="shared" si="3"/>
        <v>0</v>
      </c>
      <c r="P12" s="503" t="s">
        <v>173</v>
      </c>
      <c r="Q12" s="118"/>
      <c r="R12" s="118"/>
      <c r="S12" s="118"/>
      <c r="T12" s="118"/>
      <c r="U12" s="118"/>
    </row>
    <row r="13" spans="2:21" ht="18" customHeight="1" x14ac:dyDescent="0.3">
      <c r="B13" s="187">
        <f>COGS!B13</f>
        <v>0</v>
      </c>
      <c r="C13" s="46"/>
      <c r="D13" s="188">
        <f>Pricing!G18</f>
        <v>0</v>
      </c>
      <c r="E13" s="48">
        <f>COGS!E13</f>
        <v>0</v>
      </c>
      <c r="F13" s="47">
        <f t="shared" si="0"/>
        <v>0</v>
      </c>
      <c r="H13" s="33">
        <f>Pricing!K18</f>
        <v>0</v>
      </c>
      <c r="I13" s="48">
        <f>COGS!E13</f>
        <v>0</v>
      </c>
      <c r="J13" s="266">
        <f t="shared" si="1"/>
        <v>0</v>
      </c>
      <c r="L13" s="189"/>
      <c r="M13" s="33">
        <f t="shared" si="2"/>
        <v>0</v>
      </c>
      <c r="N13" s="47">
        <f t="shared" si="3"/>
        <v>0</v>
      </c>
      <c r="P13" s="503"/>
    </row>
    <row r="14" spans="2:21" ht="18" customHeight="1" x14ac:dyDescent="0.3">
      <c r="B14" s="187">
        <f>COGS!B14</f>
        <v>0</v>
      </c>
      <c r="C14" s="46"/>
      <c r="D14" s="188">
        <f>Pricing!G19</f>
        <v>0</v>
      </c>
      <c r="E14" s="48">
        <f>COGS!E14</f>
        <v>0</v>
      </c>
      <c r="F14" s="47">
        <f t="shared" si="0"/>
        <v>0</v>
      </c>
      <c r="H14" s="33">
        <f>Pricing!K19</f>
        <v>0</v>
      </c>
      <c r="I14" s="48">
        <f>COGS!E14</f>
        <v>0</v>
      </c>
      <c r="J14" s="266">
        <f t="shared" si="1"/>
        <v>0</v>
      </c>
      <c r="L14" s="189"/>
      <c r="M14" s="33">
        <f t="shared" si="2"/>
        <v>0</v>
      </c>
      <c r="N14" s="47">
        <f t="shared" si="3"/>
        <v>0</v>
      </c>
      <c r="P14" s="503"/>
    </row>
    <row r="15" spans="2:21" ht="18" customHeight="1" x14ac:dyDescent="0.3">
      <c r="B15" s="187">
        <f>COGS!B15</f>
        <v>0</v>
      </c>
      <c r="C15" s="46"/>
      <c r="D15" s="188">
        <f>Pricing!G20</f>
        <v>0</v>
      </c>
      <c r="E15" s="48">
        <f>COGS!E15</f>
        <v>0</v>
      </c>
      <c r="F15" s="47">
        <f t="shared" si="0"/>
        <v>0</v>
      </c>
      <c r="H15" s="33">
        <f>Pricing!K20</f>
        <v>0</v>
      </c>
      <c r="I15" s="48">
        <f>COGS!E15</f>
        <v>0</v>
      </c>
      <c r="J15" s="266">
        <f t="shared" si="1"/>
        <v>0</v>
      </c>
      <c r="L15" s="189"/>
      <c r="M15" s="33">
        <f t="shared" si="2"/>
        <v>0</v>
      </c>
      <c r="N15" s="47">
        <f t="shared" si="3"/>
        <v>0</v>
      </c>
      <c r="P15" s="503"/>
    </row>
    <row r="16" spans="2:21" ht="18" customHeight="1" x14ac:dyDescent="0.3">
      <c r="B16" s="187">
        <f>COGS!B16</f>
        <v>0</v>
      </c>
      <c r="C16" s="46"/>
      <c r="D16" s="188">
        <f>Pricing!G21</f>
        <v>0</v>
      </c>
      <c r="E16" s="48">
        <f>COGS!E16</f>
        <v>0</v>
      </c>
      <c r="F16" s="47">
        <f t="shared" si="0"/>
        <v>0</v>
      </c>
      <c r="H16" s="33">
        <f>Pricing!K21</f>
        <v>0</v>
      </c>
      <c r="I16" s="48">
        <f>COGS!E16</f>
        <v>0</v>
      </c>
      <c r="J16" s="266">
        <f t="shared" si="1"/>
        <v>0</v>
      </c>
      <c r="L16" s="189"/>
      <c r="M16" s="33">
        <f t="shared" si="2"/>
        <v>0</v>
      </c>
      <c r="N16" s="47">
        <f t="shared" si="3"/>
        <v>0</v>
      </c>
      <c r="P16" s="503"/>
    </row>
    <row r="17" spans="2:14" ht="18" customHeight="1" x14ac:dyDescent="0.3">
      <c r="B17" s="187">
        <f>COGS!B17</f>
        <v>0</v>
      </c>
      <c r="C17" s="46"/>
      <c r="D17" s="188">
        <f>Pricing!G22</f>
        <v>0</v>
      </c>
      <c r="E17" s="48">
        <f>COGS!E17</f>
        <v>0</v>
      </c>
      <c r="F17" s="47">
        <f t="shared" si="0"/>
        <v>0</v>
      </c>
      <c r="H17" s="33">
        <f>Pricing!K22</f>
        <v>0</v>
      </c>
      <c r="I17" s="48">
        <f>COGS!E17</f>
        <v>0</v>
      </c>
      <c r="J17" s="266">
        <f t="shared" si="1"/>
        <v>0</v>
      </c>
      <c r="L17" s="189"/>
      <c r="M17" s="33">
        <f t="shared" si="2"/>
        <v>0</v>
      </c>
      <c r="N17" s="47">
        <f t="shared" si="3"/>
        <v>0</v>
      </c>
    </row>
    <row r="18" spans="2:14" ht="18" customHeight="1" x14ac:dyDescent="0.3">
      <c r="B18" s="187">
        <f>COGS!B18</f>
        <v>0</v>
      </c>
      <c r="C18" s="46"/>
      <c r="D18" s="188">
        <f>Pricing!G23</f>
        <v>0</v>
      </c>
      <c r="E18" s="48">
        <f>COGS!E18</f>
        <v>0</v>
      </c>
      <c r="F18" s="47">
        <f t="shared" si="0"/>
        <v>0</v>
      </c>
      <c r="H18" s="33">
        <f>Pricing!K23</f>
        <v>0</v>
      </c>
      <c r="I18" s="48">
        <f>COGS!E18</f>
        <v>0</v>
      </c>
      <c r="J18" s="266">
        <f t="shared" si="1"/>
        <v>0</v>
      </c>
      <c r="L18" s="189"/>
      <c r="M18" s="33">
        <f t="shared" si="2"/>
        <v>0</v>
      </c>
      <c r="N18" s="47">
        <f t="shared" si="3"/>
        <v>0</v>
      </c>
    </row>
    <row r="19" spans="2:14" ht="18" customHeight="1" x14ac:dyDescent="0.3">
      <c r="B19" s="187">
        <f>COGS!B19</f>
        <v>0</v>
      </c>
      <c r="C19" s="46"/>
      <c r="D19" s="188">
        <f>Pricing!G24</f>
        <v>0</v>
      </c>
      <c r="E19" s="48">
        <f>COGS!E19</f>
        <v>0</v>
      </c>
      <c r="F19" s="47">
        <f t="shared" si="0"/>
        <v>0</v>
      </c>
      <c r="H19" s="33">
        <f>Pricing!K24</f>
        <v>0</v>
      </c>
      <c r="I19" s="48">
        <f>COGS!E19</f>
        <v>0</v>
      </c>
      <c r="J19" s="266">
        <f t="shared" si="1"/>
        <v>0</v>
      </c>
      <c r="L19" s="189"/>
      <c r="M19" s="33">
        <f t="shared" si="2"/>
        <v>0</v>
      </c>
      <c r="N19" s="47">
        <f t="shared" si="3"/>
        <v>0</v>
      </c>
    </row>
    <row r="20" spans="2:14" ht="18" customHeight="1" x14ac:dyDescent="0.3">
      <c r="B20" s="187">
        <f>COGS!B20</f>
        <v>0</v>
      </c>
      <c r="C20" s="46"/>
      <c r="D20" s="188">
        <f>Pricing!G25</f>
        <v>0</v>
      </c>
      <c r="E20" s="48">
        <f>COGS!E20</f>
        <v>0</v>
      </c>
      <c r="F20" s="47">
        <f t="shared" si="0"/>
        <v>0</v>
      </c>
      <c r="H20" s="33">
        <f>Pricing!K25</f>
        <v>0</v>
      </c>
      <c r="I20" s="48">
        <f>COGS!E20</f>
        <v>0</v>
      </c>
      <c r="J20" s="266">
        <f t="shared" si="1"/>
        <v>0</v>
      </c>
      <c r="L20" s="189"/>
      <c r="M20" s="33">
        <f t="shared" si="2"/>
        <v>0</v>
      </c>
      <c r="N20" s="47">
        <f t="shared" si="3"/>
        <v>0</v>
      </c>
    </row>
    <row r="21" spans="2:14" ht="18" customHeight="1" x14ac:dyDescent="0.3">
      <c r="B21" s="187">
        <f>COGS!B21</f>
        <v>0</v>
      </c>
      <c r="C21" s="46"/>
      <c r="D21" s="188">
        <f>Pricing!G26</f>
        <v>0</v>
      </c>
      <c r="E21" s="48">
        <f>COGS!E21</f>
        <v>0</v>
      </c>
      <c r="F21" s="47">
        <f t="shared" si="0"/>
        <v>0</v>
      </c>
      <c r="H21" s="33">
        <f>Pricing!K26</f>
        <v>0</v>
      </c>
      <c r="I21" s="48">
        <f>COGS!E21</f>
        <v>0</v>
      </c>
      <c r="J21" s="266">
        <f t="shared" si="1"/>
        <v>0</v>
      </c>
      <c r="L21" s="189"/>
      <c r="M21" s="33">
        <f t="shared" si="2"/>
        <v>0</v>
      </c>
      <c r="N21" s="47">
        <f t="shared" si="3"/>
        <v>0</v>
      </c>
    </row>
    <row r="22" spans="2:14" ht="18" customHeight="1" x14ac:dyDescent="0.3">
      <c r="B22" s="187">
        <f>COGS!B22</f>
        <v>0</v>
      </c>
      <c r="C22" s="46"/>
      <c r="D22" s="188">
        <f>Pricing!G27</f>
        <v>0</v>
      </c>
      <c r="E22" s="48">
        <f>COGS!E22</f>
        <v>0</v>
      </c>
      <c r="F22" s="47">
        <f t="shared" si="0"/>
        <v>0</v>
      </c>
      <c r="H22" s="33">
        <f>Pricing!K27</f>
        <v>0</v>
      </c>
      <c r="I22" s="48">
        <f>COGS!E22</f>
        <v>0</v>
      </c>
      <c r="J22" s="266">
        <f t="shared" si="1"/>
        <v>0</v>
      </c>
      <c r="L22" s="189"/>
      <c r="M22" s="33">
        <f t="shared" si="2"/>
        <v>0</v>
      </c>
      <c r="N22" s="47">
        <f t="shared" si="3"/>
        <v>0</v>
      </c>
    </row>
    <row r="23" spans="2:14" ht="18" customHeight="1" x14ac:dyDescent="0.3">
      <c r="B23" s="187">
        <f>COGS!B23</f>
        <v>0</v>
      </c>
      <c r="C23" s="46"/>
      <c r="D23" s="188">
        <f>Pricing!G28</f>
        <v>0</v>
      </c>
      <c r="E23" s="48">
        <f>COGS!E23</f>
        <v>0</v>
      </c>
      <c r="F23" s="47">
        <f t="shared" si="0"/>
        <v>0</v>
      </c>
      <c r="H23" s="33">
        <f>Pricing!K28</f>
        <v>0</v>
      </c>
      <c r="I23" s="48">
        <f>COGS!E23</f>
        <v>0</v>
      </c>
      <c r="J23" s="266">
        <f t="shared" si="1"/>
        <v>0</v>
      </c>
      <c r="L23" s="189"/>
      <c r="M23" s="33">
        <f t="shared" si="2"/>
        <v>0</v>
      </c>
      <c r="N23" s="47">
        <f t="shared" si="3"/>
        <v>0</v>
      </c>
    </row>
    <row r="24" spans="2:14" ht="18" customHeight="1" x14ac:dyDescent="0.3">
      <c r="B24" s="187">
        <f>COGS!B24</f>
        <v>0</v>
      </c>
      <c r="C24" s="46"/>
      <c r="D24" s="188">
        <f>Pricing!G29</f>
        <v>0</v>
      </c>
      <c r="E24" s="48">
        <f>COGS!E24</f>
        <v>0</v>
      </c>
      <c r="F24" s="47">
        <f t="shared" si="0"/>
        <v>0</v>
      </c>
      <c r="H24" s="33">
        <f>Pricing!K29</f>
        <v>0</v>
      </c>
      <c r="I24" s="48">
        <f>COGS!E24</f>
        <v>0</v>
      </c>
      <c r="J24" s="266">
        <f t="shared" si="1"/>
        <v>0</v>
      </c>
      <c r="L24" s="189"/>
      <c r="M24" s="33">
        <f t="shared" si="2"/>
        <v>0</v>
      </c>
      <c r="N24" s="47">
        <f t="shared" si="3"/>
        <v>0</v>
      </c>
    </row>
    <row r="25" spans="2:14" ht="18" customHeight="1" x14ac:dyDescent="0.3">
      <c r="B25" s="187">
        <f>COGS!B25</f>
        <v>0</v>
      </c>
      <c r="C25" s="46"/>
      <c r="D25" s="188">
        <f>Pricing!G30</f>
        <v>0</v>
      </c>
      <c r="E25" s="48">
        <f>COGS!E25</f>
        <v>0</v>
      </c>
      <c r="F25" s="47">
        <f t="shared" si="0"/>
        <v>0</v>
      </c>
      <c r="H25" s="33">
        <f>Pricing!K30</f>
        <v>0</v>
      </c>
      <c r="I25" s="48">
        <f>COGS!E25</f>
        <v>0</v>
      </c>
      <c r="J25" s="266">
        <f t="shared" si="1"/>
        <v>0</v>
      </c>
      <c r="L25" s="189"/>
      <c r="M25" s="33">
        <f t="shared" si="2"/>
        <v>0</v>
      </c>
      <c r="N25" s="47">
        <f t="shared" si="3"/>
        <v>0</v>
      </c>
    </row>
    <row r="26" spans="2:14" ht="18" customHeight="1" x14ac:dyDescent="0.3">
      <c r="B26" s="187">
        <f>COGS!B26</f>
        <v>0</v>
      </c>
      <c r="C26" s="46"/>
      <c r="D26" s="188">
        <f>Pricing!G31</f>
        <v>0</v>
      </c>
      <c r="E26" s="48">
        <f>COGS!E26</f>
        <v>0</v>
      </c>
      <c r="F26" s="47">
        <f t="shared" si="0"/>
        <v>0</v>
      </c>
      <c r="H26" s="33">
        <f>Pricing!K31</f>
        <v>0</v>
      </c>
      <c r="I26" s="48">
        <f>COGS!E26</f>
        <v>0</v>
      </c>
      <c r="J26" s="266">
        <f t="shared" si="1"/>
        <v>0</v>
      </c>
      <c r="L26" s="189"/>
      <c r="M26" s="33">
        <f t="shared" si="2"/>
        <v>0</v>
      </c>
      <c r="N26" s="47">
        <f t="shared" si="3"/>
        <v>0</v>
      </c>
    </row>
    <row r="27" spans="2:14" ht="18" customHeight="1" x14ac:dyDescent="0.3">
      <c r="B27" s="187">
        <f>COGS!B27</f>
        <v>0</v>
      </c>
      <c r="C27" s="46"/>
      <c r="D27" s="188">
        <f>Pricing!G32</f>
        <v>0</v>
      </c>
      <c r="E27" s="48">
        <f>COGS!E27</f>
        <v>0</v>
      </c>
      <c r="F27" s="47">
        <f t="shared" si="0"/>
        <v>0</v>
      </c>
      <c r="H27" s="33">
        <f>Pricing!K32</f>
        <v>0</v>
      </c>
      <c r="I27" s="48">
        <f>COGS!E27</f>
        <v>0</v>
      </c>
      <c r="J27" s="266">
        <f t="shared" si="1"/>
        <v>0</v>
      </c>
      <c r="L27" s="189"/>
      <c r="M27" s="33">
        <f t="shared" si="2"/>
        <v>0</v>
      </c>
      <c r="N27" s="47">
        <f t="shared" si="3"/>
        <v>0</v>
      </c>
    </row>
    <row r="28" spans="2:14" ht="18" customHeight="1" x14ac:dyDescent="0.3">
      <c r="B28" s="187">
        <f>COGS!B28</f>
        <v>0</v>
      </c>
      <c r="C28" s="46"/>
      <c r="D28" s="188">
        <f>Pricing!G33</f>
        <v>0</v>
      </c>
      <c r="E28" s="48">
        <f>COGS!E28</f>
        <v>0</v>
      </c>
      <c r="F28" s="47">
        <f t="shared" si="0"/>
        <v>0</v>
      </c>
      <c r="H28" s="33">
        <f>Pricing!K33</f>
        <v>0</v>
      </c>
      <c r="I28" s="48">
        <f>COGS!E28</f>
        <v>0</v>
      </c>
      <c r="J28" s="266">
        <f t="shared" si="1"/>
        <v>0</v>
      </c>
      <c r="L28" s="189"/>
      <c r="M28" s="33">
        <f t="shared" si="2"/>
        <v>0</v>
      </c>
      <c r="N28" s="47">
        <f t="shared" si="3"/>
        <v>0</v>
      </c>
    </row>
    <row r="29" spans="2:14" ht="18" customHeight="1" x14ac:dyDescent="0.3">
      <c r="B29" s="187">
        <f>COGS!B29</f>
        <v>0</v>
      </c>
      <c r="C29" s="46"/>
      <c r="D29" s="188">
        <f>Pricing!G34</f>
        <v>0</v>
      </c>
      <c r="E29" s="48">
        <f>COGS!E29</f>
        <v>0</v>
      </c>
      <c r="F29" s="47">
        <f t="shared" si="0"/>
        <v>0</v>
      </c>
      <c r="H29" s="33">
        <f>Pricing!K34</f>
        <v>0</v>
      </c>
      <c r="I29" s="48">
        <f>COGS!E29</f>
        <v>0</v>
      </c>
      <c r="J29" s="266">
        <f t="shared" si="1"/>
        <v>0</v>
      </c>
      <c r="L29" s="189"/>
      <c r="M29" s="33">
        <f t="shared" si="2"/>
        <v>0</v>
      </c>
      <c r="N29" s="47">
        <f t="shared" si="3"/>
        <v>0</v>
      </c>
    </row>
    <row r="30" spans="2:14" ht="18" customHeight="1" x14ac:dyDescent="0.3">
      <c r="B30" s="187">
        <f>COGS!B30</f>
        <v>0</v>
      </c>
      <c r="C30" s="46"/>
      <c r="D30" s="188">
        <f>Pricing!G35</f>
        <v>0</v>
      </c>
      <c r="E30" s="48">
        <f>COGS!E30</f>
        <v>0</v>
      </c>
      <c r="F30" s="47">
        <f t="shared" si="0"/>
        <v>0</v>
      </c>
      <c r="H30" s="33">
        <f>Pricing!K35</f>
        <v>0</v>
      </c>
      <c r="I30" s="48">
        <f>COGS!E30</f>
        <v>0</v>
      </c>
      <c r="J30" s="266">
        <f t="shared" si="1"/>
        <v>0</v>
      </c>
      <c r="L30" s="189"/>
      <c r="M30" s="33">
        <f t="shared" si="2"/>
        <v>0</v>
      </c>
      <c r="N30" s="47">
        <f t="shared" si="3"/>
        <v>0</v>
      </c>
    </row>
    <row r="31" spans="2:14" ht="18" customHeight="1" x14ac:dyDescent="0.3">
      <c r="B31" s="187">
        <f>COGS!B31</f>
        <v>0</v>
      </c>
      <c r="C31" s="46"/>
      <c r="D31" s="188">
        <f>Pricing!G36</f>
        <v>0</v>
      </c>
      <c r="E31" s="48">
        <f>COGS!E31</f>
        <v>0</v>
      </c>
      <c r="F31" s="47">
        <f t="shared" si="0"/>
        <v>0</v>
      </c>
      <c r="H31" s="33">
        <f>Pricing!K36</f>
        <v>0</v>
      </c>
      <c r="I31" s="48">
        <f>COGS!E31</f>
        <v>0</v>
      </c>
      <c r="J31" s="266">
        <f t="shared" si="1"/>
        <v>0</v>
      </c>
      <c r="L31" s="189"/>
      <c r="M31" s="33">
        <f t="shared" si="2"/>
        <v>0</v>
      </c>
      <c r="N31" s="47">
        <f t="shared" si="3"/>
        <v>0</v>
      </c>
    </row>
    <row r="32" spans="2:14" ht="18" customHeight="1" x14ac:dyDescent="0.3">
      <c r="B32" s="187">
        <f>COGS!B32</f>
        <v>0</v>
      </c>
      <c r="C32" s="46"/>
      <c r="D32" s="188">
        <f>Pricing!G37</f>
        <v>0</v>
      </c>
      <c r="E32" s="48">
        <f>COGS!E32</f>
        <v>0</v>
      </c>
      <c r="F32" s="47">
        <f t="shared" si="0"/>
        <v>0</v>
      </c>
      <c r="H32" s="33">
        <f>Pricing!K37</f>
        <v>0</v>
      </c>
      <c r="I32" s="48">
        <f>COGS!E32</f>
        <v>0</v>
      </c>
      <c r="J32" s="266">
        <f t="shared" si="1"/>
        <v>0</v>
      </c>
      <c r="L32" s="189"/>
      <c r="M32" s="33">
        <f t="shared" si="2"/>
        <v>0</v>
      </c>
      <c r="N32" s="47">
        <f t="shared" si="3"/>
        <v>0</v>
      </c>
    </row>
    <row r="33" spans="2:14" ht="18" customHeight="1" x14ac:dyDescent="0.3">
      <c r="B33" s="187">
        <f>COGS!B33</f>
        <v>0</v>
      </c>
      <c r="C33" s="46"/>
      <c r="D33" s="188">
        <f>Pricing!G38</f>
        <v>0</v>
      </c>
      <c r="E33" s="48">
        <f>COGS!E33</f>
        <v>0</v>
      </c>
      <c r="F33" s="47">
        <f t="shared" si="0"/>
        <v>0</v>
      </c>
      <c r="H33" s="33">
        <f>Pricing!K38</f>
        <v>0</v>
      </c>
      <c r="I33" s="48">
        <f>COGS!E33</f>
        <v>0</v>
      </c>
      <c r="J33" s="266">
        <f t="shared" si="1"/>
        <v>0</v>
      </c>
      <c r="L33" s="189"/>
      <c r="M33" s="33">
        <f t="shared" si="2"/>
        <v>0</v>
      </c>
      <c r="N33" s="47">
        <f t="shared" si="3"/>
        <v>0</v>
      </c>
    </row>
    <row r="34" spans="2:14" ht="18" customHeight="1" x14ac:dyDescent="0.3">
      <c r="B34" s="187">
        <f>COGS!B34</f>
        <v>0</v>
      </c>
      <c r="C34" s="46"/>
      <c r="D34" s="188">
        <f>Pricing!G39</f>
        <v>0</v>
      </c>
      <c r="E34" s="48">
        <f>COGS!E34</f>
        <v>0</v>
      </c>
      <c r="F34" s="47">
        <f t="shared" si="0"/>
        <v>0</v>
      </c>
      <c r="H34" s="33">
        <f>Pricing!K39</f>
        <v>0</v>
      </c>
      <c r="I34" s="48">
        <f>COGS!E34</f>
        <v>0</v>
      </c>
      <c r="J34" s="266">
        <f t="shared" si="1"/>
        <v>0</v>
      </c>
      <c r="L34" s="189"/>
      <c r="M34" s="33">
        <f t="shared" si="2"/>
        <v>0</v>
      </c>
      <c r="N34" s="47">
        <f t="shared" si="3"/>
        <v>0</v>
      </c>
    </row>
    <row r="35" spans="2:14" ht="18" customHeight="1" x14ac:dyDescent="0.3">
      <c r="B35" s="187">
        <f>COGS!B35</f>
        <v>0</v>
      </c>
      <c r="C35" s="46"/>
      <c r="D35" s="188">
        <f>Pricing!G40</f>
        <v>0</v>
      </c>
      <c r="E35" s="48">
        <f>COGS!E35</f>
        <v>0</v>
      </c>
      <c r="F35" s="47">
        <f t="shared" si="0"/>
        <v>0</v>
      </c>
      <c r="H35" s="33">
        <f>Pricing!K40</f>
        <v>0</v>
      </c>
      <c r="I35" s="48">
        <f>COGS!E35</f>
        <v>0</v>
      </c>
      <c r="J35" s="266">
        <f t="shared" si="1"/>
        <v>0</v>
      </c>
      <c r="L35" s="189"/>
      <c r="M35" s="33">
        <f t="shared" si="2"/>
        <v>0</v>
      </c>
      <c r="N35" s="47">
        <f t="shared" si="3"/>
        <v>0</v>
      </c>
    </row>
    <row r="36" spans="2:14" ht="18" customHeight="1" x14ac:dyDescent="0.3">
      <c r="B36" s="187">
        <f>COGS!B36</f>
        <v>0</v>
      </c>
      <c r="C36" s="46"/>
      <c r="D36" s="188">
        <f>Pricing!G41</f>
        <v>0</v>
      </c>
      <c r="E36" s="48">
        <f>COGS!E36</f>
        <v>0</v>
      </c>
      <c r="F36" s="47">
        <f t="shared" si="0"/>
        <v>0</v>
      </c>
      <c r="H36" s="33">
        <f>Pricing!K41</f>
        <v>0</v>
      </c>
      <c r="I36" s="48">
        <f>COGS!E36</f>
        <v>0</v>
      </c>
      <c r="J36" s="266">
        <f t="shared" si="1"/>
        <v>0</v>
      </c>
      <c r="L36" s="189"/>
      <c r="M36" s="33">
        <f t="shared" si="2"/>
        <v>0</v>
      </c>
      <c r="N36" s="47">
        <f t="shared" si="3"/>
        <v>0</v>
      </c>
    </row>
    <row r="37" spans="2:14" ht="18" customHeight="1" x14ac:dyDescent="0.3">
      <c r="B37" s="187">
        <f>COGS!B37</f>
        <v>0</v>
      </c>
      <c r="C37" s="46"/>
      <c r="D37" s="188">
        <f>Pricing!G42</f>
        <v>0</v>
      </c>
      <c r="E37" s="48">
        <f>COGS!E37</f>
        <v>0</v>
      </c>
      <c r="F37" s="47">
        <f t="shared" si="0"/>
        <v>0</v>
      </c>
      <c r="H37" s="33">
        <f>Pricing!K42</f>
        <v>0</v>
      </c>
      <c r="I37" s="48">
        <f>COGS!E37</f>
        <v>0</v>
      </c>
      <c r="J37" s="266">
        <f t="shared" si="1"/>
        <v>0</v>
      </c>
      <c r="L37" s="189"/>
      <c r="M37" s="33">
        <f t="shared" si="2"/>
        <v>0</v>
      </c>
      <c r="N37" s="47">
        <f t="shared" si="3"/>
        <v>0</v>
      </c>
    </row>
    <row r="38" spans="2:14" ht="18" customHeight="1" x14ac:dyDescent="0.3">
      <c r="B38" s="187">
        <f>COGS!B38</f>
        <v>0</v>
      </c>
      <c r="C38" s="46"/>
      <c r="D38" s="188">
        <f>Pricing!G43</f>
        <v>0</v>
      </c>
      <c r="E38" s="48">
        <f>COGS!E38</f>
        <v>0</v>
      </c>
      <c r="F38" s="47">
        <f t="shared" si="0"/>
        <v>0</v>
      </c>
      <c r="H38" s="33">
        <f>Pricing!K43</f>
        <v>0</v>
      </c>
      <c r="I38" s="48">
        <f>COGS!E38</f>
        <v>0</v>
      </c>
      <c r="J38" s="266">
        <f t="shared" si="1"/>
        <v>0</v>
      </c>
      <c r="L38" s="189"/>
      <c r="M38" s="33">
        <f t="shared" si="2"/>
        <v>0</v>
      </c>
      <c r="N38" s="47">
        <f t="shared" si="3"/>
        <v>0</v>
      </c>
    </row>
    <row r="39" spans="2:14" ht="18" customHeight="1" x14ac:dyDescent="0.3">
      <c r="B39" s="187">
        <f>COGS!B39</f>
        <v>0</v>
      </c>
      <c r="C39" s="46"/>
      <c r="D39" s="188">
        <f>Pricing!G44</f>
        <v>0</v>
      </c>
      <c r="E39" s="48">
        <f>COGS!E39</f>
        <v>0</v>
      </c>
      <c r="F39" s="47">
        <f t="shared" si="0"/>
        <v>0</v>
      </c>
      <c r="H39" s="33">
        <f>Pricing!K44</f>
        <v>0</v>
      </c>
      <c r="I39" s="48">
        <f>COGS!E39</f>
        <v>0</v>
      </c>
      <c r="J39" s="266">
        <f t="shared" si="1"/>
        <v>0</v>
      </c>
      <c r="L39" s="189"/>
      <c r="M39" s="33">
        <f t="shared" si="2"/>
        <v>0</v>
      </c>
      <c r="N39" s="47">
        <f t="shared" si="3"/>
        <v>0</v>
      </c>
    </row>
    <row r="40" spans="2:14" ht="18" customHeight="1" x14ac:dyDescent="0.3">
      <c r="B40" s="187">
        <f>COGS!B40</f>
        <v>0</v>
      </c>
      <c r="C40" s="46"/>
      <c r="D40" s="188">
        <f>Pricing!G45</f>
        <v>0</v>
      </c>
      <c r="E40" s="48">
        <f>COGS!E40</f>
        <v>0</v>
      </c>
      <c r="F40" s="47">
        <f t="shared" si="0"/>
        <v>0</v>
      </c>
      <c r="H40" s="33">
        <f>Pricing!K45</f>
        <v>0</v>
      </c>
      <c r="I40" s="48">
        <f>COGS!E40</f>
        <v>0</v>
      </c>
      <c r="J40" s="266">
        <f t="shared" si="1"/>
        <v>0</v>
      </c>
      <c r="L40" s="189"/>
      <c r="M40" s="33">
        <f t="shared" si="2"/>
        <v>0</v>
      </c>
      <c r="N40" s="47">
        <f t="shared" si="3"/>
        <v>0</v>
      </c>
    </row>
    <row r="41" spans="2:14" ht="18" customHeight="1" x14ac:dyDescent="0.3">
      <c r="B41" s="187">
        <f>COGS!B41</f>
        <v>0</v>
      </c>
      <c r="C41" s="46"/>
      <c r="D41" s="188">
        <f>Pricing!G46</f>
        <v>0</v>
      </c>
      <c r="E41" s="48">
        <f>COGS!E41</f>
        <v>0</v>
      </c>
      <c r="F41" s="47">
        <f t="shared" si="0"/>
        <v>0</v>
      </c>
      <c r="H41" s="33">
        <f>Pricing!K46</f>
        <v>0</v>
      </c>
      <c r="I41" s="48">
        <f>COGS!E41</f>
        <v>0</v>
      </c>
      <c r="J41" s="266">
        <f t="shared" si="1"/>
        <v>0</v>
      </c>
      <c r="L41" s="189"/>
      <c r="M41" s="33">
        <f t="shared" si="2"/>
        <v>0</v>
      </c>
      <c r="N41" s="47">
        <f t="shared" si="3"/>
        <v>0</v>
      </c>
    </row>
    <row r="42" spans="2:14" ht="18" customHeight="1" x14ac:dyDescent="0.3">
      <c r="B42" s="187">
        <f>COGS!B42</f>
        <v>0</v>
      </c>
      <c r="C42" s="46"/>
      <c r="D42" s="188">
        <f>Pricing!G47</f>
        <v>0</v>
      </c>
      <c r="E42" s="48">
        <f>COGS!E42</f>
        <v>0</v>
      </c>
      <c r="F42" s="47">
        <f t="shared" si="0"/>
        <v>0</v>
      </c>
      <c r="H42" s="33">
        <f>Pricing!K47</f>
        <v>0</v>
      </c>
      <c r="I42" s="48">
        <f>COGS!E42</f>
        <v>0</v>
      </c>
      <c r="J42" s="266">
        <f t="shared" si="1"/>
        <v>0</v>
      </c>
      <c r="L42" s="189"/>
      <c r="M42" s="33">
        <f t="shared" si="2"/>
        <v>0</v>
      </c>
      <c r="N42" s="47">
        <f t="shared" si="3"/>
        <v>0</v>
      </c>
    </row>
    <row r="43" spans="2:14" ht="18" customHeight="1" x14ac:dyDescent="0.3">
      <c r="B43" s="187">
        <f>COGS!B43</f>
        <v>0</v>
      </c>
      <c r="C43" s="46"/>
      <c r="D43" s="188">
        <f>Pricing!G48</f>
        <v>0</v>
      </c>
      <c r="E43" s="48">
        <f>COGS!E43</f>
        <v>0</v>
      </c>
      <c r="F43" s="47">
        <f t="shared" si="0"/>
        <v>0</v>
      </c>
      <c r="H43" s="33">
        <f>Pricing!K48</f>
        <v>0</v>
      </c>
      <c r="I43" s="48">
        <f>COGS!E43</f>
        <v>0</v>
      </c>
      <c r="J43" s="266">
        <f t="shared" si="1"/>
        <v>0</v>
      </c>
      <c r="L43" s="189"/>
      <c r="M43" s="33">
        <f t="shared" si="2"/>
        <v>0</v>
      </c>
      <c r="N43" s="47">
        <f t="shared" si="3"/>
        <v>0</v>
      </c>
    </row>
    <row r="44" spans="2:14" ht="18" customHeight="1" x14ac:dyDescent="0.3">
      <c r="B44" s="187">
        <f>COGS!B44</f>
        <v>0</v>
      </c>
      <c r="C44" s="46"/>
      <c r="D44" s="188">
        <f>Pricing!G49</f>
        <v>0</v>
      </c>
      <c r="E44" s="48">
        <f>COGS!E44</f>
        <v>0</v>
      </c>
      <c r="F44" s="47">
        <f t="shared" si="0"/>
        <v>0</v>
      </c>
      <c r="H44" s="33">
        <f>Pricing!K49</f>
        <v>0</v>
      </c>
      <c r="I44" s="48">
        <f>COGS!E44</f>
        <v>0</v>
      </c>
      <c r="J44" s="266">
        <f t="shared" si="1"/>
        <v>0</v>
      </c>
      <c r="L44" s="189"/>
      <c r="M44" s="33">
        <f t="shared" si="2"/>
        <v>0</v>
      </c>
      <c r="N44" s="47">
        <f t="shared" si="3"/>
        <v>0</v>
      </c>
    </row>
    <row r="45" spans="2:14" ht="18" customHeight="1" x14ac:dyDescent="0.3">
      <c r="B45" s="187">
        <f>COGS!B45</f>
        <v>0</v>
      </c>
      <c r="C45" s="46"/>
      <c r="D45" s="188">
        <f>Pricing!G50</f>
        <v>0</v>
      </c>
      <c r="E45" s="48">
        <f>COGS!E45</f>
        <v>0</v>
      </c>
      <c r="F45" s="47">
        <f t="shared" si="0"/>
        <v>0</v>
      </c>
      <c r="H45" s="33">
        <f>Pricing!K50</f>
        <v>0</v>
      </c>
      <c r="I45" s="48">
        <f>COGS!E45</f>
        <v>0</v>
      </c>
      <c r="J45" s="266">
        <f t="shared" si="1"/>
        <v>0</v>
      </c>
      <c r="L45" s="189"/>
      <c r="M45" s="33">
        <f t="shared" si="2"/>
        <v>0</v>
      </c>
      <c r="N45" s="47">
        <f t="shared" si="3"/>
        <v>0</v>
      </c>
    </row>
    <row r="46" spans="2:14" ht="18" customHeight="1" x14ac:dyDescent="0.3">
      <c r="B46" s="187">
        <f>COGS!B46</f>
        <v>0</v>
      </c>
      <c r="C46" s="46"/>
      <c r="D46" s="188">
        <f>Pricing!G51</f>
        <v>0</v>
      </c>
      <c r="E46" s="48">
        <f>COGS!E46</f>
        <v>0</v>
      </c>
      <c r="F46" s="47">
        <f t="shared" si="0"/>
        <v>0</v>
      </c>
      <c r="H46" s="33">
        <f>Pricing!K51</f>
        <v>0</v>
      </c>
      <c r="I46" s="48">
        <f>COGS!E46</f>
        <v>0</v>
      </c>
      <c r="J46" s="266">
        <f t="shared" si="1"/>
        <v>0</v>
      </c>
      <c r="L46" s="189"/>
      <c r="M46" s="33">
        <f t="shared" si="2"/>
        <v>0</v>
      </c>
      <c r="N46" s="47">
        <f t="shared" si="3"/>
        <v>0</v>
      </c>
    </row>
    <row r="47" spans="2:14" ht="18" customHeight="1" x14ac:dyDescent="0.3">
      <c r="B47" s="187">
        <f>COGS!B47</f>
        <v>0</v>
      </c>
      <c r="C47" s="46"/>
      <c r="D47" s="188">
        <f>Pricing!G52</f>
        <v>0</v>
      </c>
      <c r="E47" s="48">
        <f>COGS!E47</f>
        <v>0</v>
      </c>
      <c r="F47" s="47">
        <f t="shared" si="0"/>
        <v>0</v>
      </c>
      <c r="H47" s="33">
        <f>Pricing!K52</f>
        <v>0</v>
      </c>
      <c r="I47" s="48">
        <f>COGS!E47</f>
        <v>0</v>
      </c>
      <c r="J47" s="266">
        <f t="shared" si="1"/>
        <v>0</v>
      </c>
      <c r="L47" s="189"/>
      <c r="M47" s="33">
        <f t="shared" si="2"/>
        <v>0</v>
      </c>
      <c r="N47" s="47">
        <f t="shared" si="3"/>
        <v>0</v>
      </c>
    </row>
    <row r="48" spans="2:14" ht="18" customHeight="1" x14ac:dyDescent="0.3">
      <c r="B48" s="187">
        <f>COGS!B48</f>
        <v>0</v>
      </c>
      <c r="C48" s="46"/>
      <c r="D48" s="188">
        <f>Pricing!G53</f>
        <v>0</v>
      </c>
      <c r="E48" s="48">
        <f>COGS!E48</f>
        <v>0</v>
      </c>
      <c r="F48" s="47">
        <f t="shared" si="0"/>
        <v>0</v>
      </c>
      <c r="H48" s="33">
        <f>Pricing!K53</f>
        <v>0</v>
      </c>
      <c r="I48" s="48">
        <f>COGS!E48</f>
        <v>0</v>
      </c>
      <c r="J48" s="266">
        <f t="shared" si="1"/>
        <v>0</v>
      </c>
      <c r="L48" s="189"/>
      <c r="M48" s="33">
        <f t="shared" si="2"/>
        <v>0</v>
      </c>
      <c r="N48" s="47">
        <f t="shared" si="3"/>
        <v>0</v>
      </c>
    </row>
    <row r="49" spans="2:14" ht="18" customHeight="1" x14ac:dyDescent="0.3">
      <c r="B49" s="187">
        <f>COGS!B49</f>
        <v>0</v>
      </c>
      <c r="C49" s="46"/>
      <c r="D49" s="188">
        <f>Pricing!G54</f>
        <v>0</v>
      </c>
      <c r="E49" s="48">
        <f>COGS!E49</f>
        <v>0</v>
      </c>
      <c r="F49" s="47">
        <f t="shared" si="0"/>
        <v>0</v>
      </c>
      <c r="H49" s="33">
        <f>Pricing!K54</f>
        <v>0</v>
      </c>
      <c r="I49" s="48">
        <f>COGS!E49</f>
        <v>0</v>
      </c>
      <c r="J49" s="266">
        <f t="shared" si="1"/>
        <v>0</v>
      </c>
      <c r="L49" s="189"/>
      <c r="M49" s="33">
        <f t="shared" si="2"/>
        <v>0</v>
      </c>
      <c r="N49" s="47">
        <f t="shared" si="3"/>
        <v>0</v>
      </c>
    </row>
    <row r="50" spans="2:14" ht="18" customHeight="1" x14ac:dyDescent="0.3">
      <c r="B50" s="187">
        <f>COGS!B50</f>
        <v>0</v>
      </c>
      <c r="C50" s="46"/>
      <c r="D50" s="188">
        <f>Pricing!G55</f>
        <v>0</v>
      </c>
      <c r="E50" s="48">
        <f>COGS!E50</f>
        <v>0</v>
      </c>
      <c r="F50" s="47">
        <f t="shared" si="0"/>
        <v>0</v>
      </c>
      <c r="H50" s="33">
        <f>Pricing!K55</f>
        <v>0</v>
      </c>
      <c r="I50" s="48">
        <f>COGS!E50</f>
        <v>0</v>
      </c>
      <c r="J50" s="266">
        <f t="shared" si="1"/>
        <v>0</v>
      </c>
      <c r="L50" s="189"/>
      <c r="M50" s="33">
        <f t="shared" si="2"/>
        <v>0</v>
      </c>
      <c r="N50" s="47">
        <f t="shared" si="3"/>
        <v>0</v>
      </c>
    </row>
    <row r="51" spans="2:14" ht="18" customHeight="1" x14ac:dyDescent="0.3">
      <c r="B51" s="187">
        <f>COGS!B51</f>
        <v>0</v>
      </c>
      <c r="C51" s="46"/>
      <c r="D51" s="188">
        <f>Pricing!G56</f>
        <v>0</v>
      </c>
      <c r="E51" s="48">
        <f>COGS!E51</f>
        <v>0</v>
      </c>
      <c r="F51" s="47">
        <f t="shared" si="0"/>
        <v>0</v>
      </c>
      <c r="H51" s="33">
        <f>Pricing!K56</f>
        <v>0</v>
      </c>
      <c r="I51" s="48">
        <f>COGS!E51</f>
        <v>0</v>
      </c>
      <c r="J51" s="266">
        <f t="shared" si="1"/>
        <v>0</v>
      </c>
      <c r="L51" s="189"/>
      <c r="M51" s="33">
        <f t="shared" si="2"/>
        <v>0</v>
      </c>
      <c r="N51" s="47">
        <f t="shared" si="3"/>
        <v>0</v>
      </c>
    </row>
    <row r="52" spans="2:14" ht="18" customHeight="1" x14ac:dyDescent="0.3">
      <c r="B52" s="187">
        <f>COGS!B52</f>
        <v>0</v>
      </c>
      <c r="C52" s="46"/>
      <c r="D52" s="188">
        <f>Pricing!G57</f>
        <v>0</v>
      </c>
      <c r="E52" s="48">
        <f>COGS!E52</f>
        <v>0</v>
      </c>
      <c r="F52" s="47">
        <f t="shared" si="0"/>
        <v>0</v>
      </c>
      <c r="H52" s="33">
        <f>Pricing!K57</f>
        <v>0</v>
      </c>
      <c r="I52" s="48">
        <f>COGS!E52</f>
        <v>0</v>
      </c>
      <c r="J52" s="266">
        <f t="shared" si="1"/>
        <v>0</v>
      </c>
      <c r="L52" s="189"/>
      <c r="M52" s="33">
        <f t="shared" si="2"/>
        <v>0</v>
      </c>
      <c r="N52" s="47">
        <f t="shared" si="3"/>
        <v>0</v>
      </c>
    </row>
    <row r="53" spans="2:14" ht="18" customHeight="1" x14ac:dyDescent="0.3">
      <c r="B53" s="187">
        <f>COGS!B53</f>
        <v>0</v>
      </c>
      <c r="C53" s="46"/>
      <c r="D53" s="188">
        <f>Pricing!G58</f>
        <v>0</v>
      </c>
      <c r="E53" s="48">
        <f>COGS!E53</f>
        <v>0</v>
      </c>
      <c r="F53" s="47">
        <f t="shared" si="0"/>
        <v>0</v>
      </c>
      <c r="H53" s="33">
        <f>Pricing!K58</f>
        <v>0</v>
      </c>
      <c r="I53" s="48">
        <f>COGS!E53</f>
        <v>0</v>
      </c>
      <c r="J53" s="266">
        <f t="shared" si="1"/>
        <v>0</v>
      </c>
      <c r="L53" s="189"/>
      <c r="M53" s="33">
        <f t="shared" si="2"/>
        <v>0</v>
      </c>
      <c r="N53" s="47">
        <f t="shared" si="3"/>
        <v>0</v>
      </c>
    </row>
    <row r="54" spans="2:14" ht="18" customHeight="1" x14ac:dyDescent="0.3">
      <c r="B54" s="187">
        <f>COGS!B54</f>
        <v>0</v>
      </c>
      <c r="C54" s="46"/>
      <c r="D54" s="188">
        <f>Pricing!G59</f>
        <v>0</v>
      </c>
      <c r="E54" s="48">
        <f>COGS!E54</f>
        <v>0</v>
      </c>
      <c r="F54" s="47">
        <f t="shared" si="0"/>
        <v>0</v>
      </c>
      <c r="H54" s="33">
        <f>Pricing!K59</f>
        <v>0</v>
      </c>
      <c r="I54" s="48">
        <f>COGS!E54</f>
        <v>0</v>
      </c>
      <c r="J54" s="266">
        <f t="shared" si="1"/>
        <v>0</v>
      </c>
      <c r="L54" s="189"/>
      <c r="M54" s="33">
        <f t="shared" si="2"/>
        <v>0</v>
      </c>
      <c r="N54" s="47">
        <f t="shared" si="3"/>
        <v>0</v>
      </c>
    </row>
    <row r="55" spans="2:14" ht="18" customHeight="1" x14ac:dyDescent="0.3">
      <c r="B55" s="187">
        <f>COGS!B55</f>
        <v>0</v>
      </c>
      <c r="C55" s="46"/>
      <c r="D55" s="188">
        <f>Pricing!G60</f>
        <v>0</v>
      </c>
      <c r="E55" s="48">
        <f>COGS!E55</f>
        <v>0</v>
      </c>
      <c r="F55" s="47">
        <f t="shared" si="0"/>
        <v>0</v>
      </c>
      <c r="H55" s="33">
        <f>Pricing!K60</f>
        <v>0</v>
      </c>
      <c r="I55" s="48">
        <f>COGS!E55</f>
        <v>0</v>
      </c>
      <c r="J55" s="266">
        <f t="shared" si="1"/>
        <v>0</v>
      </c>
      <c r="L55" s="189"/>
      <c r="M55" s="33">
        <f t="shared" si="2"/>
        <v>0</v>
      </c>
      <c r="N55" s="47">
        <f t="shared" si="3"/>
        <v>0</v>
      </c>
    </row>
    <row r="56" spans="2:14" ht="18" customHeight="1" x14ac:dyDescent="0.3">
      <c r="B56" s="187">
        <f>COGS!B56</f>
        <v>0</v>
      </c>
      <c r="C56" s="46"/>
      <c r="D56" s="188">
        <f>Pricing!G61</f>
        <v>0</v>
      </c>
      <c r="E56" s="48">
        <f>COGS!E56</f>
        <v>0</v>
      </c>
      <c r="F56" s="47">
        <f t="shared" si="0"/>
        <v>0</v>
      </c>
      <c r="H56" s="33">
        <f>Pricing!K61</f>
        <v>0</v>
      </c>
      <c r="I56" s="48">
        <f>COGS!E56</f>
        <v>0</v>
      </c>
      <c r="J56" s="266">
        <f t="shared" si="1"/>
        <v>0</v>
      </c>
      <c r="L56" s="189"/>
      <c r="M56" s="33">
        <f t="shared" si="2"/>
        <v>0</v>
      </c>
      <c r="N56" s="47">
        <f t="shared" si="3"/>
        <v>0</v>
      </c>
    </row>
    <row r="57" spans="2:14" ht="18" customHeight="1" x14ac:dyDescent="0.3">
      <c r="B57" s="187">
        <f>COGS!B57</f>
        <v>0</v>
      </c>
      <c r="C57" s="46"/>
      <c r="D57" s="188">
        <f>Pricing!G62</f>
        <v>0</v>
      </c>
      <c r="E57" s="48">
        <f>COGS!E57</f>
        <v>0</v>
      </c>
      <c r="F57" s="47">
        <f t="shared" si="0"/>
        <v>0</v>
      </c>
      <c r="H57" s="33">
        <f>Pricing!K62</f>
        <v>0</v>
      </c>
      <c r="I57" s="48">
        <f>COGS!E57</f>
        <v>0</v>
      </c>
      <c r="J57" s="266">
        <f t="shared" si="1"/>
        <v>0</v>
      </c>
      <c r="L57" s="189"/>
      <c r="M57" s="33">
        <f t="shared" si="2"/>
        <v>0</v>
      </c>
      <c r="N57" s="47">
        <f t="shared" si="3"/>
        <v>0</v>
      </c>
    </row>
    <row r="58" spans="2:14" s="50" customFormat="1" ht="18" customHeight="1" x14ac:dyDescent="0.3">
      <c r="B58" s="187">
        <f>COGS!B58</f>
        <v>0</v>
      </c>
      <c r="C58" s="46"/>
      <c r="D58" s="188">
        <f>Pricing!G63</f>
        <v>0</v>
      </c>
      <c r="E58" s="48">
        <f>COGS!E58</f>
        <v>0</v>
      </c>
      <c r="F58" s="47">
        <f t="shared" si="0"/>
        <v>0</v>
      </c>
      <c r="G58" s="49"/>
      <c r="H58" s="33">
        <f>Pricing!K63</f>
        <v>0</v>
      </c>
      <c r="I58" s="48">
        <f>COGS!E58</f>
        <v>0</v>
      </c>
      <c r="J58" s="266">
        <f t="shared" si="1"/>
        <v>0</v>
      </c>
      <c r="K58" s="49"/>
      <c r="L58" s="189"/>
      <c r="M58" s="33">
        <f t="shared" si="2"/>
        <v>0</v>
      </c>
      <c r="N58" s="47">
        <f t="shared" si="3"/>
        <v>0</v>
      </c>
    </row>
    <row r="59" spans="2:14" s="50" customFormat="1" ht="18" customHeight="1" x14ac:dyDescent="0.3">
      <c r="B59" s="187">
        <f>COGS!B59</f>
        <v>0</v>
      </c>
      <c r="C59" s="46"/>
      <c r="D59" s="188">
        <f>Pricing!G64</f>
        <v>0</v>
      </c>
      <c r="E59" s="48">
        <f>COGS!E59</f>
        <v>0</v>
      </c>
      <c r="F59" s="47">
        <f t="shared" si="0"/>
        <v>0</v>
      </c>
      <c r="G59" s="49"/>
      <c r="H59" s="33">
        <f>Pricing!K64</f>
        <v>0</v>
      </c>
      <c r="I59" s="48">
        <f>COGS!E59</f>
        <v>0</v>
      </c>
      <c r="J59" s="266">
        <f t="shared" si="1"/>
        <v>0</v>
      </c>
      <c r="K59" s="49"/>
      <c r="L59" s="189"/>
      <c r="M59" s="33">
        <f t="shared" si="2"/>
        <v>0</v>
      </c>
      <c r="N59" s="47">
        <f t="shared" si="3"/>
        <v>0</v>
      </c>
    </row>
    <row r="60" spans="2:14" s="50" customFormat="1" ht="18" customHeight="1" x14ac:dyDescent="0.3">
      <c r="B60" s="187">
        <f>COGS!B60</f>
        <v>0</v>
      </c>
      <c r="C60" s="46"/>
      <c r="D60" s="188">
        <f>Pricing!G65</f>
        <v>0</v>
      </c>
      <c r="E60" s="48">
        <f>COGS!E60</f>
        <v>0</v>
      </c>
      <c r="F60" s="47">
        <f t="shared" si="0"/>
        <v>0</v>
      </c>
      <c r="G60" s="49"/>
      <c r="H60" s="33">
        <f>Pricing!K65</f>
        <v>0</v>
      </c>
      <c r="I60" s="48">
        <f>COGS!E60</f>
        <v>0</v>
      </c>
      <c r="J60" s="266">
        <f t="shared" si="1"/>
        <v>0</v>
      </c>
      <c r="K60" s="49"/>
      <c r="L60" s="189"/>
      <c r="M60" s="33">
        <f t="shared" si="2"/>
        <v>0</v>
      </c>
      <c r="N60" s="47">
        <f t="shared" si="3"/>
        <v>0</v>
      </c>
    </row>
    <row r="61" spans="2:14" s="50" customFormat="1" ht="18" customHeight="1" x14ac:dyDescent="0.3">
      <c r="B61" s="187">
        <f>COGS!B61</f>
        <v>0</v>
      </c>
      <c r="C61" s="46"/>
      <c r="D61" s="188">
        <f>Pricing!G66</f>
        <v>0</v>
      </c>
      <c r="E61" s="48">
        <f>COGS!E61</f>
        <v>0</v>
      </c>
      <c r="F61" s="47">
        <f t="shared" si="0"/>
        <v>0</v>
      </c>
      <c r="G61" s="49"/>
      <c r="H61" s="33">
        <f>Pricing!K66</f>
        <v>0</v>
      </c>
      <c r="I61" s="48">
        <f>COGS!E61</f>
        <v>0</v>
      </c>
      <c r="J61" s="266">
        <f t="shared" si="1"/>
        <v>0</v>
      </c>
      <c r="K61" s="49"/>
      <c r="L61" s="189"/>
      <c r="M61" s="33">
        <f t="shared" si="2"/>
        <v>0</v>
      </c>
      <c r="N61" s="47">
        <f t="shared" si="3"/>
        <v>0</v>
      </c>
    </row>
    <row r="62" spans="2:14" s="50" customFormat="1" ht="18" customHeight="1" x14ac:dyDescent="0.3">
      <c r="B62" s="187">
        <f>COGS!B62</f>
        <v>0</v>
      </c>
      <c r="C62" s="46"/>
      <c r="D62" s="188">
        <f>Pricing!G67</f>
        <v>0</v>
      </c>
      <c r="E62" s="48">
        <f>COGS!E62</f>
        <v>0</v>
      </c>
      <c r="F62" s="47">
        <f t="shared" si="0"/>
        <v>0</v>
      </c>
      <c r="G62" s="49"/>
      <c r="H62" s="33">
        <f>Pricing!K67</f>
        <v>0</v>
      </c>
      <c r="I62" s="48">
        <f>COGS!E62</f>
        <v>0</v>
      </c>
      <c r="J62" s="266">
        <f t="shared" si="1"/>
        <v>0</v>
      </c>
      <c r="K62" s="49"/>
      <c r="L62" s="189"/>
      <c r="M62" s="33">
        <f t="shared" si="2"/>
        <v>0</v>
      </c>
      <c r="N62" s="47">
        <f t="shared" si="3"/>
        <v>0</v>
      </c>
    </row>
    <row r="63" spans="2:14" s="50" customFormat="1" ht="18" customHeight="1" x14ac:dyDescent="0.3">
      <c r="B63" s="187">
        <f>COGS!B63</f>
        <v>0</v>
      </c>
      <c r="C63" s="46"/>
      <c r="D63" s="188">
        <f>Pricing!G68</f>
        <v>0</v>
      </c>
      <c r="E63" s="48">
        <f>COGS!E63</f>
        <v>0</v>
      </c>
      <c r="F63" s="47">
        <f t="shared" si="0"/>
        <v>0</v>
      </c>
      <c r="G63" s="49"/>
      <c r="H63" s="33">
        <f>Pricing!K68</f>
        <v>0</v>
      </c>
      <c r="I63" s="48">
        <f>COGS!E63</f>
        <v>0</v>
      </c>
      <c r="J63" s="266">
        <f t="shared" si="1"/>
        <v>0</v>
      </c>
      <c r="K63" s="49"/>
      <c r="L63" s="189"/>
      <c r="M63" s="33">
        <f t="shared" si="2"/>
        <v>0</v>
      </c>
      <c r="N63" s="47">
        <f t="shared" si="3"/>
        <v>0</v>
      </c>
    </row>
    <row r="64" spans="2:14" s="50" customFormat="1" ht="18" customHeight="1" x14ac:dyDescent="0.3">
      <c r="B64" s="187">
        <f>COGS!B64</f>
        <v>0</v>
      </c>
      <c r="C64" s="46"/>
      <c r="D64" s="188">
        <f>Pricing!G69</f>
        <v>0</v>
      </c>
      <c r="E64" s="48">
        <f>COGS!E64</f>
        <v>0</v>
      </c>
      <c r="F64" s="47">
        <f t="shared" si="0"/>
        <v>0</v>
      </c>
      <c r="G64" s="49"/>
      <c r="H64" s="33">
        <f>Pricing!K69</f>
        <v>0</v>
      </c>
      <c r="I64" s="48">
        <f>COGS!E64</f>
        <v>0</v>
      </c>
      <c r="J64" s="266">
        <f t="shared" si="1"/>
        <v>0</v>
      </c>
      <c r="K64" s="49"/>
      <c r="L64" s="189"/>
      <c r="M64" s="33">
        <f t="shared" si="2"/>
        <v>0</v>
      </c>
      <c r="N64" s="47">
        <f t="shared" si="3"/>
        <v>0</v>
      </c>
    </row>
    <row r="65" spans="2:14" s="50" customFormat="1" ht="18" customHeight="1" x14ac:dyDescent="0.3">
      <c r="B65" s="187">
        <f>COGS!B65</f>
        <v>0</v>
      </c>
      <c r="C65" s="46"/>
      <c r="D65" s="188">
        <f>Pricing!G70</f>
        <v>0</v>
      </c>
      <c r="E65" s="48">
        <f>COGS!E65</f>
        <v>0</v>
      </c>
      <c r="F65" s="47">
        <f t="shared" si="0"/>
        <v>0</v>
      </c>
      <c r="G65" s="49"/>
      <c r="H65" s="33">
        <f>Pricing!K70</f>
        <v>0</v>
      </c>
      <c r="I65" s="48">
        <f>COGS!E65</f>
        <v>0</v>
      </c>
      <c r="J65" s="266">
        <f t="shared" si="1"/>
        <v>0</v>
      </c>
      <c r="K65" s="49"/>
      <c r="L65" s="189"/>
      <c r="M65" s="33">
        <f t="shared" si="2"/>
        <v>0</v>
      </c>
      <c r="N65" s="47">
        <f t="shared" si="3"/>
        <v>0</v>
      </c>
    </row>
    <row r="66" spans="2:14" s="50" customFormat="1" ht="18" customHeight="1" x14ac:dyDescent="0.3">
      <c r="B66" s="187">
        <f>COGS!B66</f>
        <v>0</v>
      </c>
      <c r="C66" s="46"/>
      <c r="D66" s="188">
        <f>Pricing!G71</f>
        <v>0</v>
      </c>
      <c r="E66" s="48">
        <f>COGS!E66</f>
        <v>0</v>
      </c>
      <c r="F66" s="47">
        <f t="shared" si="0"/>
        <v>0</v>
      </c>
      <c r="G66" s="49"/>
      <c r="H66" s="33">
        <f>Pricing!K71</f>
        <v>0</v>
      </c>
      <c r="I66" s="48">
        <f>COGS!E66</f>
        <v>0</v>
      </c>
      <c r="J66" s="266">
        <f t="shared" si="1"/>
        <v>0</v>
      </c>
      <c r="K66" s="49"/>
      <c r="L66" s="189"/>
      <c r="M66" s="33">
        <f t="shared" si="2"/>
        <v>0</v>
      </c>
      <c r="N66" s="47">
        <f t="shared" si="3"/>
        <v>0</v>
      </c>
    </row>
    <row r="67" spans="2:14" s="50" customFormat="1" ht="18" customHeight="1" x14ac:dyDescent="0.3">
      <c r="B67" s="187">
        <f>COGS!B67</f>
        <v>0</v>
      </c>
      <c r="C67" s="46"/>
      <c r="D67" s="188">
        <f>Pricing!G72</f>
        <v>0</v>
      </c>
      <c r="E67" s="48">
        <f>COGS!E67</f>
        <v>0</v>
      </c>
      <c r="F67" s="47">
        <f t="shared" si="0"/>
        <v>0</v>
      </c>
      <c r="G67" s="49"/>
      <c r="H67" s="33">
        <f>Pricing!K72</f>
        <v>0</v>
      </c>
      <c r="I67" s="48">
        <f>COGS!E67</f>
        <v>0</v>
      </c>
      <c r="J67" s="266">
        <f t="shared" si="1"/>
        <v>0</v>
      </c>
      <c r="K67" s="49"/>
      <c r="L67" s="189"/>
      <c r="M67" s="33">
        <f t="shared" si="2"/>
        <v>0</v>
      </c>
      <c r="N67" s="47">
        <f t="shared" si="3"/>
        <v>0</v>
      </c>
    </row>
    <row r="68" spans="2:14" s="50" customFormat="1" ht="18" customHeight="1" x14ac:dyDescent="0.3">
      <c r="B68" s="187">
        <f>COGS!B68</f>
        <v>0</v>
      </c>
      <c r="C68" s="46"/>
      <c r="D68" s="188">
        <f>Pricing!G73</f>
        <v>0</v>
      </c>
      <c r="E68" s="48">
        <f>COGS!E68</f>
        <v>0</v>
      </c>
      <c r="F68" s="47">
        <f t="shared" si="0"/>
        <v>0</v>
      </c>
      <c r="G68" s="49"/>
      <c r="H68" s="33">
        <f>Pricing!K73</f>
        <v>0</v>
      </c>
      <c r="I68" s="48">
        <f>COGS!E68</f>
        <v>0</v>
      </c>
      <c r="J68" s="266">
        <f t="shared" si="1"/>
        <v>0</v>
      </c>
      <c r="K68" s="49"/>
      <c r="L68" s="189"/>
      <c r="M68" s="33">
        <f t="shared" si="2"/>
        <v>0</v>
      </c>
      <c r="N68" s="47">
        <f t="shared" si="3"/>
        <v>0</v>
      </c>
    </row>
    <row r="69" spans="2:14" s="50" customFormat="1" ht="18" customHeight="1" x14ac:dyDescent="0.3">
      <c r="B69" s="187">
        <f>COGS!B69</f>
        <v>0</v>
      </c>
      <c r="C69" s="46"/>
      <c r="D69" s="188">
        <f>Pricing!G74</f>
        <v>0</v>
      </c>
      <c r="E69" s="48">
        <f>COGS!E69</f>
        <v>0</v>
      </c>
      <c r="F69" s="47">
        <f t="shared" si="0"/>
        <v>0</v>
      </c>
      <c r="G69" s="49"/>
      <c r="H69" s="33">
        <f>Pricing!K74</f>
        <v>0</v>
      </c>
      <c r="I69" s="48">
        <f>COGS!E69</f>
        <v>0</v>
      </c>
      <c r="J69" s="266">
        <f t="shared" si="1"/>
        <v>0</v>
      </c>
      <c r="K69" s="49"/>
      <c r="L69" s="189"/>
      <c r="M69" s="33">
        <f t="shared" si="2"/>
        <v>0</v>
      </c>
      <c r="N69" s="47">
        <f t="shared" si="3"/>
        <v>0</v>
      </c>
    </row>
    <row r="70" spans="2:14" s="50" customFormat="1" ht="18" customHeight="1" x14ac:dyDescent="0.3">
      <c r="B70" s="187">
        <f>COGS!B70</f>
        <v>0</v>
      </c>
      <c r="C70" s="46"/>
      <c r="D70" s="188">
        <f>Pricing!G75</f>
        <v>0</v>
      </c>
      <c r="E70" s="48">
        <f>COGS!E70</f>
        <v>0</v>
      </c>
      <c r="F70" s="47">
        <f t="shared" si="0"/>
        <v>0</v>
      </c>
      <c r="G70" s="49"/>
      <c r="H70" s="33">
        <f>Pricing!K75</f>
        <v>0</v>
      </c>
      <c r="I70" s="48">
        <f>COGS!E70</f>
        <v>0</v>
      </c>
      <c r="J70" s="266">
        <f t="shared" si="1"/>
        <v>0</v>
      </c>
      <c r="K70" s="49"/>
      <c r="L70" s="189"/>
      <c r="M70" s="33">
        <f t="shared" si="2"/>
        <v>0</v>
      </c>
      <c r="N70" s="47">
        <f t="shared" si="3"/>
        <v>0</v>
      </c>
    </row>
    <row r="71" spans="2:14" s="50" customFormat="1" ht="18" customHeight="1" x14ac:dyDescent="0.3">
      <c r="B71" s="187">
        <f>COGS!B71</f>
        <v>0</v>
      </c>
      <c r="C71" s="46"/>
      <c r="D71" s="188">
        <f>Pricing!G76</f>
        <v>0</v>
      </c>
      <c r="E71" s="48">
        <f>COGS!E71</f>
        <v>0</v>
      </c>
      <c r="F71" s="47">
        <f t="shared" si="0"/>
        <v>0</v>
      </c>
      <c r="G71" s="49"/>
      <c r="H71" s="33">
        <f>Pricing!K76</f>
        <v>0</v>
      </c>
      <c r="I71" s="48">
        <f>COGS!E71</f>
        <v>0</v>
      </c>
      <c r="J71" s="266">
        <f t="shared" si="1"/>
        <v>0</v>
      </c>
      <c r="K71" s="49"/>
      <c r="L71" s="189"/>
      <c r="M71" s="33">
        <f t="shared" si="2"/>
        <v>0</v>
      </c>
      <c r="N71" s="47">
        <f t="shared" si="3"/>
        <v>0</v>
      </c>
    </row>
    <row r="72" spans="2:14" s="50" customFormat="1" ht="18" customHeight="1" x14ac:dyDescent="0.3">
      <c r="B72" s="187">
        <f>COGS!B72</f>
        <v>0</v>
      </c>
      <c r="C72" s="46"/>
      <c r="D72" s="188">
        <f>Pricing!G77</f>
        <v>0</v>
      </c>
      <c r="E72" s="48">
        <f>COGS!E72</f>
        <v>0</v>
      </c>
      <c r="F72" s="47">
        <f t="shared" si="0"/>
        <v>0</v>
      </c>
      <c r="G72" s="49"/>
      <c r="H72" s="33">
        <f>Pricing!K77</f>
        <v>0</v>
      </c>
      <c r="I72" s="48">
        <f>COGS!E72</f>
        <v>0</v>
      </c>
      <c r="J72" s="266">
        <f t="shared" si="1"/>
        <v>0</v>
      </c>
      <c r="K72" s="49"/>
      <c r="L72" s="189"/>
      <c r="M72" s="33">
        <f t="shared" si="2"/>
        <v>0</v>
      </c>
      <c r="N72" s="47">
        <f t="shared" si="3"/>
        <v>0</v>
      </c>
    </row>
    <row r="73" spans="2:14" s="50" customFormat="1" ht="18" customHeight="1" x14ac:dyDescent="0.3">
      <c r="B73" s="187">
        <f>COGS!B73</f>
        <v>0</v>
      </c>
      <c r="C73" s="46"/>
      <c r="D73" s="188">
        <f>Pricing!G78</f>
        <v>0</v>
      </c>
      <c r="E73" s="48">
        <f>COGS!E73</f>
        <v>0</v>
      </c>
      <c r="F73" s="47">
        <f t="shared" si="0"/>
        <v>0</v>
      </c>
      <c r="G73" s="49"/>
      <c r="H73" s="33">
        <f>Pricing!K78</f>
        <v>0</v>
      </c>
      <c r="I73" s="48">
        <f>COGS!E73</f>
        <v>0</v>
      </c>
      <c r="J73" s="266">
        <f t="shared" si="1"/>
        <v>0</v>
      </c>
      <c r="K73" s="49"/>
      <c r="L73" s="189"/>
      <c r="M73" s="33">
        <f t="shared" si="2"/>
        <v>0</v>
      </c>
      <c r="N73" s="47">
        <f t="shared" si="3"/>
        <v>0</v>
      </c>
    </row>
    <row r="74" spans="2:14" s="50" customFormat="1" ht="18" customHeight="1" x14ac:dyDescent="0.3">
      <c r="B74" s="187">
        <f>COGS!B74</f>
        <v>0</v>
      </c>
      <c r="C74" s="46"/>
      <c r="D74" s="188">
        <f>Pricing!G79</f>
        <v>0</v>
      </c>
      <c r="E74" s="48">
        <f>COGS!E74</f>
        <v>0</v>
      </c>
      <c r="F74" s="47">
        <f t="shared" ref="F74:F89" si="4">D74*E74</f>
        <v>0</v>
      </c>
      <c r="G74" s="49"/>
      <c r="H74" s="33">
        <f>Pricing!K79</f>
        <v>0</v>
      </c>
      <c r="I74" s="48">
        <f>COGS!E74</f>
        <v>0</v>
      </c>
      <c r="J74" s="266">
        <f t="shared" ref="J74:J108" si="5">I74*H74</f>
        <v>0</v>
      </c>
      <c r="K74" s="49"/>
      <c r="L74" s="189"/>
      <c r="M74" s="33">
        <f t="shared" ref="M74:M108" si="6">H74-D74</f>
        <v>0</v>
      </c>
      <c r="N74" s="47">
        <f t="shared" ref="N74:N108" si="7">J74-F74</f>
        <v>0</v>
      </c>
    </row>
    <row r="75" spans="2:14" s="50" customFormat="1" ht="18" customHeight="1" x14ac:dyDescent="0.3">
      <c r="B75" s="187">
        <f>COGS!B75</f>
        <v>0</v>
      </c>
      <c r="C75" s="46"/>
      <c r="D75" s="188">
        <f>Pricing!G80</f>
        <v>0</v>
      </c>
      <c r="E75" s="48">
        <f>COGS!E75</f>
        <v>0</v>
      </c>
      <c r="F75" s="47">
        <f t="shared" si="4"/>
        <v>0</v>
      </c>
      <c r="G75" s="49"/>
      <c r="H75" s="33">
        <f>Pricing!K80</f>
        <v>0</v>
      </c>
      <c r="I75" s="48">
        <f>COGS!E75</f>
        <v>0</v>
      </c>
      <c r="J75" s="266">
        <f t="shared" si="5"/>
        <v>0</v>
      </c>
      <c r="K75" s="49"/>
      <c r="L75" s="189"/>
      <c r="M75" s="33">
        <f t="shared" si="6"/>
        <v>0</v>
      </c>
      <c r="N75" s="47">
        <f t="shared" si="7"/>
        <v>0</v>
      </c>
    </row>
    <row r="76" spans="2:14" s="50" customFormat="1" ht="18" customHeight="1" x14ac:dyDescent="0.3">
      <c r="B76" s="187">
        <f>COGS!B76</f>
        <v>0</v>
      </c>
      <c r="C76" s="46"/>
      <c r="D76" s="188">
        <f>Pricing!G81</f>
        <v>0</v>
      </c>
      <c r="E76" s="48">
        <f>COGS!E76</f>
        <v>0</v>
      </c>
      <c r="F76" s="47">
        <f t="shared" si="4"/>
        <v>0</v>
      </c>
      <c r="G76" s="49"/>
      <c r="H76" s="33">
        <f>Pricing!K81</f>
        <v>0</v>
      </c>
      <c r="I76" s="48">
        <f>COGS!E76</f>
        <v>0</v>
      </c>
      <c r="J76" s="266">
        <f t="shared" si="5"/>
        <v>0</v>
      </c>
      <c r="K76" s="49"/>
      <c r="L76" s="189"/>
      <c r="M76" s="33">
        <f t="shared" si="6"/>
        <v>0</v>
      </c>
      <c r="N76" s="47">
        <f t="shared" si="7"/>
        <v>0</v>
      </c>
    </row>
    <row r="77" spans="2:14" s="50" customFormat="1" ht="18" customHeight="1" x14ac:dyDescent="0.3">
      <c r="B77" s="187">
        <f>COGS!B77</f>
        <v>0</v>
      </c>
      <c r="C77" s="46"/>
      <c r="D77" s="188">
        <f>Pricing!G82</f>
        <v>0</v>
      </c>
      <c r="E77" s="48">
        <f>COGS!E77</f>
        <v>0</v>
      </c>
      <c r="F77" s="47">
        <f t="shared" si="4"/>
        <v>0</v>
      </c>
      <c r="G77" s="49"/>
      <c r="H77" s="33">
        <f>Pricing!K82</f>
        <v>0</v>
      </c>
      <c r="I77" s="48">
        <f>COGS!E77</f>
        <v>0</v>
      </c>
      <c r="J77" s="266">
        <f t="shared" si="5"/>
        <v>0</v>
      </c>
      <c r="K77" s="49"/>
      <c r="L77" s="189"/>
      <c r="M77" s="33">
        <f t="shared" si="6"/>
        <v>0</v>
      </c>
      <c r="N77" s="47">
        <f t="shared" si="7"/>
        <v>0</v>
      </c>
    </row>
    <row r="78" spans="2:14" s="50" customFormat="1" ht="18" customHeight="1" x14ac:dyDescent="0.3">
      <c r="B78" s="187">
        <f>COGS!B78</f>
        <v>0</v>
      </c>
      <c r="C78" s="46"/>
      <c r="D78" s="188">
        <f>Pricing!G83</f>
        <v>0</v>
      </c>
      <c r="E78" s="48">
        <f>COGS!E78</f>
        <v>0</v>
      </c>
      <c r="F78" s="47">
        <f t="shared" si="4"/>
        <v>0</v>
      </c>
      <c r="G78" s="49"/>
      <c r="H78" s="33">
        <f>Pricing!K83</f>
        <v>0</v>
      </c>
      <c r="I78" s="48">
        <f>COGS!E78</f>
        <v>0</v>
      </c>
      <c r="J78" s="266">
        <f t="shared" si="5"/>
        <v>0</v>
      </c>
      <c r="K78" s="49"/>
      <c r="L78" s="189"/>
      <c r="M78" s="33">
        <f t="shared" si="6"/>
        <v>0</v>
      </c>
      <c r="N78" s="47">
        <f t="shared" si="7"/>
        <v>0</v>
      </c>
    </row>
    <row r="79" spans="2:14" s="50" customFormat="1" ht="18" customHeight="1" x14ac:dyDescent="0.3">
      <c r="B79" s="187">
        <f>COGS!B79</f>
        <v>0</v>
      </c>
      <c r="C79" s="46"/>
      <c r="D79" s="188">
        <f>Pricing!G84</f>
        <v>0</v>
      </c>
      <c r="E79" s="48">
        <f>COGS!E79</f>
        <v>0</v>
      </c>
      <c r="F79" s="47">
        <f t="shared" si="4"/>
        <v>0</v>
      </c>
      <c r="G79" s="49"/>
      <c r="H79" s="33">
        <f>Pricing!K84</f>
        <v>0</v>
      </c>
      <c r="I79" s="48">
        <f>COGS!E79</f>
        <v>0</v>
      </c>
      <c r="J79" s="266">
        <f t="shared" si="5"/>
        <v>0</v>
      </c>
      <c r="K79" s="49"/>
      <c r="L79" s="189"/>
      <c r="M79" s="33">
        <f t="shared" si="6"/>
        <v>0</v>
      </c>
      <c r="N79" s="47">
        <f t="shared" si="7"/>
        <v>0</v>
      </c>
    </row>
    <row r="80" spans="2:14" s="50" customFormat="1" ht="18" customHeight="1" x14ac:dyDescent="0.3">
      <c r="B80" s="187">
        <f>COGS!B80</f>
        <v>0</v>
      </c>
      <c r="C80" s="46"/>
      <c r="D80" s="188">
        <f>Pricing!G85</f>
        <v>0</v>
      </c>
      <c r="E80" s="48">
        <f>COGS!E80</f>
        <v>0</v>
      </c>
      <c r="F80" s="47">
        <f t="shared" si="4"/>
        <v>0</v>
      </c>
      <c r="G80" s="49"/>
      <c r="H80" s="33">
        <f>Pricing!K85</f>
        <v>0</v>
      </c>
      <c r="I80" s="48">
        <f>COGS!E80</f>
        <v>0</v>
      </c>
      <c r="J80" s="266">
        <f t="shared" si="5"/>
        <v>0</v>
      </c>
      <c r="K80" s="49"/>
      <c r="L80" s="189"/>
      <c r="M80" s="33">
        <f t="shared" si="6"/>
        <v>0</v>
      </c>
      <c r="N80" s="47">
        <f t="shared" si="7"/>
        <v>0</v>
      </c>
    </row>
    <row r="81" spans="2:14" s="50" customFormat="1" ht="18" customHeight="1" x14ac:dyDescent="0.3">
      <c r="B81" s="187">
        <f>COGS!B81</f>
        <v>0</v>
      </c>
      <c r="C81" s="46"/>
      <c r="D81" s="188">
        <f>Pricing!G86</f>
        <v>0</v>
      </c>
      <c r="E81" s="48">
        <f>COGS!E81</f>
        <v>0</v>
      </c>
      <c r="F81" s="47">
        <f t="shared" si="4"/>
        <v>0</v>
      </c>
      <c r="G81" s="49"/>
      <c r="H81" s="33">
        <f>Pricing!K86</f>
        <v>0</v>
      </c>
      <c r="I81" s="48">
        <f>COGS!E81</f>
        <v>0</v>
      </c>
      <c r="J81" s="266">
        <f t="shared" si="5"/>
        <v>0</v>
      </c>
      <c r="K81" s="49"/>
      <c r="L81" s="189"/>
      <c r="M81" s="33">
        <f t="shared" si="6"/>
        <v>0</v>
      </c>
      <c r="N81" s="47">
        <f t="shared" si="7"/>
        <v>0</v>
      </c>
    </row>
    <row r="82" spans="2:14" s="50" customFormat="1" ht="18" customHeight="1" x14ac:dyDescent="0.3">
      <c r="B82" s="187">
        <f>COGS!B82</f>
        <v>0</v>
      </c>
      <c r="C82" s="46"/>
      <c r="D82" s="188">
        <f>Pricing!G87</f>
        <v>0</v>
      </c>
      <c r="E82" s="48">
        <f>COGS!E82</f>
        <v>0</v>
      </c>
      <c r="F82" s="47">
        <f t="shared" si="4"/>
        <v>0</v>
      </c>
      <c r="G82" s="49"/>
      <c r="H82" s="33">
        <f>Pricing!K87</f>
        <v>0</v>
      </c>
      <c r="I82" s="48">
        <f>COGS!E82</f>
        <v>0</v>
      </c>
      <c r="J82" s="266">
        <f t="shared" si="5"/>
        <v>0</v>
      </c>
      <c r="K82" s="49"/>
      <c r="L82" s="189"/>
      <c r="M82" s="33">
        <f t="shared" si="6"/>
        <v>0</v>
      </c>
      <c r="N82" s="47">
        <f t="shared" si="7"/>
        <v>0</v>
      </c>
    </row>
    <row r="83" spans="2:14" s="50" customFormat="1" ht="18" customHeight="1" x14ac:dyDescent="0.3">
      <c r="B83" s="187">
        <f>COGS!B83</f>
        <v>0</v>
      </c>
      <c r="C83" s="46"/>
      <c r="D83" s="188">
        <f>Pricing!G88</f>
        <v>0</v>
      </c>
      <c r="E83" s="48">
        <f>COGS!E83</f>
        <v>0</v>
      </c>
      <c r="F83" s="47">
        <f t="shared" si="4"/>
        <v>0</v>
      </c>
      <c r="G83" s="49"/>
      <c r="H83" s="33">
        <f>Pricing!K88</f>
        <v>0</v>
      </c>
      <c r="I83" s="48">
        <f>COGS!E83</f>
        <v>0</v>
      </c>
      <c r="J83" s="266">
        <f t="shared" si="5"/>
        <v>0</v>
      </c>
      <c r="K83" s="49"/>
      <c r="L83" s="189"/>
      <c r="M83" s="33">
        <f t="shared" si="6"/>
        <v>0</v>
      </c>
      <c r="N83" s="47">
        <f t="shared" si="7"/>
        <v>0</v>
      </c>
    </row>
    <row r="84" spans="2:14" s="50" customFormat="1" ht="18" customHeight="1" x14ac:dyDescent="0.3">
      <c r="B84" s="187">
        <f>COGS!B84</f>
        <v>0</v>
      </c>
      <c r="C84" s="46"/>
      <c r="D84" s="188">
        <f>Pricing!G89</f>
        <v>0</v>
      </c>
      <c r="E84" s="48">
        <f>COGS!E84</f>
        <v>0</v>
      </c>
      <c r="F84" s="47">
        <f t="shared" si="4"/>
        <v>0</v>
      </c>
      <c r="G84" s="49"/>
      <c r="H84" s="33">
        <f>Pricing!K89</f>
        <v>0</v>
      </c>
      <c r="I84" s="48">
        <f>COGS!E84</f>
        <v>0</v>
      </c>
      <c r="J84" s="266">
        <f t="shared" si="5"/>
        <v>0</v>
      </c>
      <c r="K84" s="49"/>
      <c r="L84" s="189"/>
      <c r="M84" s="33">
        <f t="shared" si="6"/>
        <v>0</v>
      </c>
      <c r="N84" s="47">
        <f t="shared" si="7"/>
        <v>0</v>
      </c>
    </row>
    <row r="85" spans="2:14" s="50" customFormat="1" ht="18" customHeight="1" x14ac:dyDescent="0.3">
      <c r="B85" s="187">
        <f>COGS!B85</f>
        <v>0</v>
      </c>
      <c r="C85" s="46"/>
      <c r="D85" s="188">
        <f>Pricing!G90</f>
        <v>0</v>
      </c>
      <c r="E85" s="48">
        <f>COGS!E85</f>
        <v>0</v>
      </c>
      <c r="F85" s="47">
        <f t="shared" si="4"/>
        <v>0</v>
      </c>
      <c r="G85" s="49"/>
      <c r="H85" s="33">
        <f>Pricing!K90</f>
        <v>0</v>
      </c>
      <c r="I85" s="48">
        <f>COGS!E85</f>
        <v>0</v>
      </c>
      <c r="J85" s="266">
        <f t="shared" si="5"/>
        <v>0</v>
      </c>
      <c r="K85" s="49"/>
      <c r="L85" s="189"/>
      <c r="M85" s="33">
        <f t="shared" si="6"/>
        <v>0</v>
      </c>
      <c r="N85" s="47">
        <f t="shared" si="7"/>
        <v>0</v>
      </c>
    </row>
    <row r="86" spans="2:14" s="50" customFormat="1" ht="18" customHeight="1" x14ac:dyDescent="0.3">
      <c r="B86" s="187">
        <f>COGS!B86</f>
        <v>0</v>
      </c>
      <c r="C86" s="46"/>
      <c r="D86" s="188">
        <f>Pricing!G91</f>
        <v>0</v>
      </c>
      <c r="E86" s="48">
        <f>COGS!E86</f>
        <v>0</v>
      </c>
      <c r="F86" s="47">
        <f t="shared" si="4"/>
        <v>0</v>
      </c>
      <c r="G86" s="49"/>
      <c r="H86" s="33">
        <f>Pricing!K91</f>
        <v>0</v>
      </c>
      <c r="I86" s="48">
        <f>COGS!E86</f>
        <v>0</v>
      </c>
      <c r="J86" s="266">
        <f t="shared" si="5"/>
        <v>0</v>
      </c>
      <c r="K86" s="49"/>
      <c r="L86" s="189"/>
      <c r="M86" s="33">
        <f t="shared" si="6"/>
        <v>0</v>
      </c>
      <c r="N86" s="47">
        <f t="shared" si="7"/>
        <v>0</v>
      </c>
    </row>
    <row r="87" spans="2:14" s="50" customFormat="1" ht="18" customHeight="1" x14ac:dyDescent="0.3">
      <c r="B87" s="187">
        <f>COGS!B87</f>
        <v>0</v>
      </c>
      <c r="C87" s="46"/>
      <c r="D87" s="188">
        <f>Pricing!G92</f>
        <v>0</v>
      </c>
      <c r="E87" s="48">
        <f>COGS!E87</f>
        <v>0</v>
      </c>
      <c r="F87" s="47">
        <f t="shared" si="4"/>
        <v>0</v>
      </c>
      <c r="G87" s="49"/>
      <c r="H87" s="33">
        <f>Pricing!K92</f>
        <v>0</v>
      </c>
      <c r="I87" s="48">
        <f>COGS!E87</f>
        <v>0</v>
      </c>
      <c r="J87" s="266">
        <f t="shared" si="5"/>
        <v>0</v>
      </c>
      <c r="K87" s="49"/>
      <c r="L87" s="189"/>
      <c r="M87" s="33">
        <f t="shared" si="6"/>
        <v>0</v>
      </c>
      <c r="N87" s="47">
        <f t="shared" si="7"/>
        <v>0</v>
      </c>
    </row>
    <row r="88" spans="2:14" s="50" customFormat="1" ht="18" customHeight="1" x14ac:dyDescent="0.3">
      <c r="B88" s="187">
        <f>COGS!B88</f>
        <v>0</v>
      </c>
      <c r="C88" s="46"/>
      <c r="D88" s="188">
        <f>Pricing!G93</f>
        <v>0</v>
      </c>
      <c r="E88" s="48">
        <f>COGS!E88</f>
        <v>0</v>
      </c>
      <c r="F88" s="47">
        <f t="shared" si="4"/>
        <v>0</v>
      </c>
      <c r="G88" s="49"/>
      <c r="H88" s="33">
        <f>Pricing!K93</f>
        <v>0</v>
      </c>
      <c r="I88" s="48">
        <f>COGS!E88</f>
        <v>0</v>
      </c>
      <c r="J88" s="266">
        <f t="shared" si="5"/>
        <v>0</v>
      </c>
      <c r="K88" s="49"/>
      <c r="L88" s="189"/>
      <c r="M88" s="33">
        <f t="shared" si="6"/>
        <v>0</v>
      </c>
      <c r="N88" s="47">
        <f t="shared" si="7"/>
        <v>0</v>
      </c>
    </row>
    <row r="89" spans="2:14" s="50" customFormat="1" ht="18" customHeight="1" x14ac:dyDescent="0.3">
      <c r="B89" s="187">
        <f>COGS!B89</f>
        <v>0</v>
      </c>
      <c r="C89" s="46"/>
      <c r="D89" s="188">
        <f>Pricing!G94</f>
        <v>0</v>
      </c>
      <c r="E89" s="48">
        <f>COGS!E89</f>
        <v>0</v>
      </c>
      <c r="F89" s="47">
        <f t="shared" si="4"/>
        <v>0</v>
      </c>
      <c r="G89" s="49"/>
      <c r="H89" s="33">
        <f>Pricing!K94</f>
        <v>0</v>
      </c>
      <c r="I89" s="48">
        <f>COGS!E89</f>
        <v>0</v>
      </c>
      <c r="J89" s="266">
        <f t="shared" si="5"/>
        <v>0</v>
      </c>
      <c r="K89" s="49"/>
      <c r="L89" s="189"/>
      <c r="M89" s="33">
        <f t="shared" si="6"/>
        <v>0</v>
      </c>
      <c r="N89" s="47">
        <f t="shared" si="7"/>
        <v>0</v>
      </c>
    </row>
    <row r="90" spans="2:14" s="38" customFormat="1" ht="19.95" hidden="1" customHeight="1" x14ac:dyDescent="0.3">
      <c r="B90" s="187">
        <f>COGS!B90</f>
        <v>0</v>
      </c>
      <c r="C90" s="46"/>
      <c r="D90" s="188">
        <f>Pricing!G95</f>
        <v>0</v>
      </c>
      <c r="E90" s="48">
        <f>COGS!E90</f>
        <v>0</v>
      </c>
      <c r="F90" s="47">
        <f t="shared" ref="F90:F108" si="8">D90*E90</f>
        <v>0</v>
      </c>
      <c r="G90" s="49"/>
      <c r="H90" s="33">
        <f>Pricing!K95</f>
        <v>0</v>
      </c>
      <c r="I90" s="48">
        <f>COGS!E90</f>
        <v>0</v>
      </c>
      <c r="J90" s="266">
        <f t="shared" si="5"/>
        <v>0</v>
      </c>
      <c r="K90" s="49"/>
      <c r="L90" s="189"/>
      <c r="M90" s="33">
        <f t="shared" si="6"/>
        <v>0</v>
      </c>
      <c r="N90" s="47">
        <f t="shared" si="7"/>
        <v>0</v>
      </c>
    </row>
    <row r="91" spans="2:14" ht="18" customHeight="1" x14ac:dyDescent="0.3">
      <c r="B91" s="187">
        <f>COGS!B91</f>
        <v>0</v>
      </c>
      <c r="C91" s="46"/>
      <c r="D91" s="188">
        <f>Pricing!G96</f>
        <v>0</v>
      </c>
      <c r="E91" s="48">
        <f>COGS!E91</f>
        <v>0</v>
      </c>
      <c r="F91" s="47">
        <f t="shared" si="8"/>
        <v>0</v>
      </c>
      <c r="G91" s="49"/>
      <c r="H91" s="33">
        <f>Pricing!K96</f>
        <v>0</v>
      </c>
      <c r="I91" s="48">
        <f>COGS!E91</f>
        <v>0</v>
      </c>
      <c r="J91" s="266">
        <f t="shared" si="5"/>
        <v>0</v>
      </c>
      <c r="K91" s="49"/>
      <c r="L91" s="189"/>
      <c r="M91" s="33">
        <f t="shared" si="6"/>
        <v>0</v>
      </c>
      <c r="N91" s="47">
        <f t="shared" si="7"/>
        <v>0</v>
      </c>
    </row>
    <row r="92" spans="2:14" ht="18" customHeight="1" x14ac:dyDescent="0.3">
      <c r="B92" s="187">
        <f>COGS!B92</f>
        <v>0</v>
      </c>
      <c r="C92" s="46"/>
      <c r="D92" s="188">
        <f>Pricing!G97</f>
        <v>0</v>
      </c>
      <c r="E92" s="48">
        <f>COGS!E92</f>
        <v>0</v>
      </c>
      <c r="F92" s="47">
        <f t="shared" si="8"/>
        <v>0</v>
      </c>
      <c r="G92" s="49"/>
      <c r="H92" s="33">
        <f>Pricing!K97</f>
        <v>0</v>
      </c>
      <c r="I92" s="48">
        <f>COGS!E92</f>
        <v>0</v>
      </c>
      <c r="J92" s="266">
        <f t="shared" si="5"/>
        <v>0</v>
      </c>
      <c r="K92" s="49"/>
      <c r="L92" s="189"/>
      <c r="M92" s="33">
        <f t="shared" si="6"/>
        <v>0</v>
      </c>
      <c r="N92" s="47">
        <f t="shared" si="7"/>
        <v>0</v>
      </c>
    </row>
    <row r="93" spans="2:14" ht="18" customHeight="1" x14ac:dyDescent="0.3">
      <c r="B93" s="187">
        <f>COGS!B93</f>
        <v>0</v>
      </c>
      <c r="C93" s="46"/>
      <c r="D93" s="188">
        <f>Pricing!G98</f>
        <v>0</v>
      </c>
      <c r="E93" s="48">
        <f>COGS!E93</f>
        <v>0</v>
      </c>
      <c r="F93" s="47">
        <f t="shared" si="8"/>
        <v>0</v>
      </c>
      <c r="G93" s="49"/>
      <c r="H93" s="33">
        <f>Pricing!K98</f>
        <v>0</v>
      </c>
      <c r="I93" s="48">
        <f>COGS!E93</f>
        <v>0</v>
      </c>
      <c r="J93" s="266">
        <f t="shared" si="5"/>
        <v>0</v>
      </c>
      <c r="K93" s="49"/>
      <c r="L93" s="189"/>
      <c r="M93" s="33">
        <f t="shared" si="6"/>
        <v>0</v>
      </c>
      <c r="N93" s="47">
        <f t="shared" si="7"/>
        <v>0</v>
      </c>
    </row>
    <row r="94" spans="2:14" ht="18" customHeight="1" x14ac:dyDescent="0.3">
      <c r="B94" s="187">
        <f>COGS!B94</f>
        <v>0</v>
      </c>
      <c r="C94" s="46"/>
      <c r="D94" s="188">
        <f>Pricing!G99</f>
        <v>0</v>
      </c>
      <c r="E94" s="48">
        <f>COGS!E94</f>
        <v>0</v>
      </c>
      <c r="F94" s="47">
        <f t="shared" si="8"/>
        <v>0</v>
      </c>
      <c r="G94" s="49"/>
      <c r="H94" s="33">
        <f>Pricing!K99</f>
        <v>0</v>
      </c>
      <c r="I94" s="48">
        <f>COGS!E94</f>
        <v>0</v>
      </c>
      <c r="J94" s="266">
        <f t="shared" si="5"/>
        <v>0</v>
      </c>
      <c r="K94" s="49"/>
      <c r="L94" s="189"/>
      <c r="M94" s="33">
        <f t="shared" si="6"/>
        <v>0</v>
      </c>
      <c r="N94" s="47">
        <f t="shared" si="7"/>
        <v>0</v>
      </c>
    </row>
    <row r="95" spans="2:14" ht="18" customHeight="1" x14ac:dyDescent="0.3">
      <c r="B95" s="187">
        <f>COGS!B95</f>
        <v>0</v>
      </c>
      <c r="C95" s="46"/>
      <c r="D95" s="188">
        <f>Pricing!G100</f>
        <v>0</v>
      </c>
      <c r="E95" s="48">
        <f>COGS!E95</f>
        <v>0</v>
      </c>
      <c r="F95" s="47">
        <f t="shared" si="8"/>
        <v>0</v>
      </c>
      <c r="G95" s="49"/>
      <c r="H95" s="33">
        <f>Pricing!K100</f>
        <v>0</v>
      </c>
      <c r="I95" s="48">
        <f>COGS!E95</f>
        <v>0</v>
      </c>
      <c r="J95" s="266">
        <f t="shared" si="5"/>
        <v>0</v>
      </c>
      <c r="K95" s="49"/>
      <c r="L95" s="189"/>
      <c r="M95" s="33">
        <f t="shared" si="6"/>
        <v>0</v>
      </c>
      <c r="N95" s="47">
        <f t="shared" si="7"/>
        <v>0</v>
      </c>
    </row>
    <row r="96" spans="2:14" ht="18" customHeight="1" x14ac:dyDescent="0.3">
      <c r="B96" s="187">
        <f>COGS!B96</f>
        <v>0</v>
      </c>
      <c r="C96" s="46"/>
      <c r="D96" s="188">
        <f>Pricing!G101</f>
        <v>0</v>
      </c>
      <c r="E96" s="48">
        <f>COGS!E96</f>
        <v>0</v>
      </c>
      <c r="F96" s="47">
        <f t="shared" si="8"/>
        <v>0</v>
      </c>
      <c r="G96" s="49"/>
      <c r="H96" s="33">
        <f>Pricing!K101</f>
        <v>0</v>
      </c>
      <c r="I96" s="48">
        <f>COGS!E96</f>
        <v>0</v>
      </c>
      <c r="J96" s="266">
        <f t="shared" si="5"/>
        <v>0</v>
      </c>
      <c r="K96" s="49"/>
      <c r="L96" s="189"/>
      <c r="M96" s="33">
        <f t="shared" si="6"/>
        <v>0</v>
      </c>
      <c r="N96" s="47">
        <f t="shared" si="7"/>
        <v>0</v>
      </c>
    </row>
    <row r="97" spans="2:14" ht="18" customHeight="1" x14ac:dyDescent="0.3">
      <c r="B97" s="187">
        <f>COGS!B97</f>
        <v>0</v>
      </c>
      <c r="C97" s="46"/>
      <c r="D97" s="188">
        <f>Pricing!G102</f>
        <v>0</v>
      </c>
      <c r="E97" s="48">
        <f>COGS!E97</f>
        <v>0</v>
      </c>
      <c r="F97" s="47">
        <f t="shared" si="8"/>
        <v>0</v>
      </c>
      <c r="G97" s="49"/>
      <c r="H97" s="33">
        <f>Pricing!K102</f>
        <v>0</v>
      </c>
      <c r="I97" s="48">
        <f>COGS!E97</f>
        <v>0</v>
      </c>
      <c r="J97" s="266">
        <f t="shared" si="5"/>
        <v>0</v>
      </c>
      <c r="K97" s="49"/>
      <c r="L97" s="189"/>
      <c r="M97" s="33">
        <f t="shared" si="6"/>
        <v>0</v>
      </c>
      <c r="N97" s="47">
        <f t="shared" si="7"/>
        <v>0</v>
      </c>
    </row>
    <row r="98" spans="2:14" ht="18" customHeight="1" x14ac:dyDescent="0.3">
      <c r="B98" s="187">
        <f>COGS!B98</f>
        <v>0</v>
      </c>
      <c r="C98" s="46"/>
      <c r="D98" s="188">
        <f>Pricing!G103</f>
        <v>0</v>
      </c>
      <c r="E98" s="48">
        <f>COGS!E98</f>
        <v>0</v>
      </c>
      <c r="F98" s="47">
        <f t="shared" si="8"/>
        <v>0</v>
      </c>
      <c r="G98" s="49"/>
      <c r="H98" s="33">
        <f>Pricing!K103</f>
        <v>0</v>
      </c>
      <c r="I98" s="48">
        <f>COGS!E98</f>
        <v>0</v>
      </c>
      <c r="J98" s="266">
        <f t="shared" si="5"/>
        <v>0</v>
      </c>
      <c r="K98" s="49"/>
      <c r="L98" s="189"/>
      <c r="M98" s="33">
        <f t="shared" si="6"/>
        <v>0</v>
      </c>
      <c r="N98" s="47">
        <f t="shared" si="7"/>
        <v>0</v>
      </c>
    </row>
    <row r="99" spans="2:14" ht="18" customHeight="1" x14ac:dyDescent="0.3">
      <c r="B99" s="187">
        <f>COGS!B99</f>
        <v>0</v>
      </c>
      <c r="C99" s="46"/>
      <c r="D99" s="188">
        <f>Pricing!G104</f>
        <v>0</v>
      </c>
      <c r="E99" s="48">
        <f>COGS!E99</f>
        <v>0</v>
      </c>
      <c r="F99" s="47">
        <f t="shared" si="8"/>
        <v>0</v>
      </c>
      <c r="G99" s="49"/>
      <c r="H99" s="33">
        <f>Pricing!K104</f>
        <v>0</v>
      </c>
      <c r="I99" s="48">
        <f>COGS!E99</f>
        <v>0</v>
      </c>
      <c r="J99" s="266">
        <f t="shared" si="5"/>
        <v>0</v>
      </c>
      <c r="K99" s="49"/>
      <c r="L99" s="189"/>
      <c r="M99" s="33">
        <f t="shared" si="6"/>
        <v>0</v>
      </c>
      <c r="N99" s="47">
        <f t="shared" si="7"/>
        <v>0</v>
      </c>
    </row>
    <row r="100" spans="2:14" ht="18" customHeight="1" x14ac:dyDescent="0.3">
      <c r="B100" s="187">
        <f>COGS!B100</f>
        <v>0</v>
      </c>
      <c r="C100" s="46"/>
      <c r="D100" s="188">
        <f>Pricing!G105</f>
        <v>0</v>
      </c>
      <c r="E100" s="48">
        <f>COGS!E100</f>
        <v>0</v>
      </c>
      <c r="F100" s="47">
        <f t="shared" si="8"/>
        <v>0</v>
      </c>
      <c r="G100" s="49"/>
      <c r="H100" s="33">
        <f>Pricing!K105</f>
        <v>0</v>
      </c>
      <c r="I100" s="48">
        <f>COGS!E100</f>
        <v>0</v>
      </c>
      <c r="J100" s="266">
        <f t="shared" si="5"/>
        <v>0</v>
      </c>
      <c r="K100" s="49"/>
      <c r="L100" s="189"/>
      <c r="M100" s="33">
        <f t="shared" si="6"/>
        <v>0</v>
      </c>
      <c r="N100" s="47">
        <f t="shared" si="7"/>
        <v>0</v>
      </c>
    </row>
    <row r="101" spans="2:14" ht="18" customHeight="1" x14ac:dyDescent="0.3">
      <c r="B101" s="187">
        <f>COGS!B101</f>
        <v>0</v>
      </c>
      <c r="C101" s="46"/>
      <c r="D101" s="188">
        <f>Pricing!G106</f>
        <v>0</v>
      </c>
      <c r="E101" s="48">
        <f>COGS!E101</f>
        <v>0</v>
      </c>
      <c r="F101" s="47">
        <f t="shared" si="8"/>
        <v>0</v>
      </c>
      <c r="G101" s="49"/>
      <c r="H101" s="33">
        <f>Pricing!K106</f>
        <v>0</v>
      </c>
      <c r="I101" s="48">
        <f>COGS!E101</f>
        <v>0</v>
      </c>
      <c r="J101" s="266">
        <f t="shared" si="5"/>
        <v>0</v>
      </c>
      <c r="K101" s="49"/>
      <c r="L101" s="189"/>
      <c r="M101" s="33">
        <f t="shared" si="6"/>
        <v>0</v>
      </c>
      <c r="N101" s="47">
        <f t="shared" si="7"/>
        <v>0</v>
      </c>
    </row>
    <row r="102" spans="2:14" ht="18" customHeight="1" x14ac:dyDescent="0.3">
      <c r="B102" s="187">
        <f>COGS!B102</f>
        <v>0</v>
      </c>
      <c r="C102" s="46"/>
      <c r="D102" s="188">
        <f>Pricing!G107</f>
        <v>0</v>
      </c>
      <c r="E102" s="48">
        <f>COGS!E102</f>
        <v>0</v>
      </c>
      <c r="F102" s="47">
        <f t="shared" si="8"/>
        <v>0</v>
      </c>
      <c r="G102" s="49"/>
      <c r="H102" s="33">
        <f>Pricing!K107</f>
        <v>0</v>
      </c>
      <c r="I102" s="48">
        <f>COGS!E102</f>
        <v>0</v>
      </c>
      <c r="J102" s="266">
        <f t="shared" si="5"/>
        <v>0</v>
      </c>
      <c r="K102" s="49"/>
      <c r="L102" s="189"/>
      <c r="M102" s="33">
        <f t="shared" si="6"/>
        <v>0</v>
      </c>
      <c r="N102" s="47">
        <f t="shared" si="7"/>
        <v>0</v>
      </c>
    </row>
    <row r="103" spans="2:14" ht="18" customHeight="1" x14ac:dyDescent="0.3">
      <c r="B103" s="187">
        <f>COGS!B103</f>
        <v>0</v>
      </c>
      <c r="C103" s="46"/>
      <c r="D103" s="188">
        <f>Pricing!G108</f>
        <v>0</v>
      </c>
      <c r="E103" s="48">
        <f>COGS!E103</f>
        <v>0</v>
      </c>
      <c r="F103" s="47">
        <f t="shared" si="8"/>
        <v>0</v>
      </c>
      <c r="G103" s="49"/>
      <c r="H103" s="33">
        <f>Pricing!K108</f>
        <v>0</v>
      </c>
      <c r="I103" s="48">
        <f>COGS!E103</f>
        <v>0</v>
      </c>
      <c r="J103" s="266">
        <f t="shared" si="5"/>
        <v>0</v>
      </c>
      <c r="K103" s="49"/>
      <c r="L103" s="189"/>
      <c r="M103" s="33">
        <f t="shared" si="6"/>
        <v>0</v>
      </c>
      <c r="N103" s="47">
        <f t="shared" si="7"/>
        <v>0</v>
      </c>
    </row>
    <row r="104" spans="2:14" ht="18" customHeight="1" x14ac:dyDescent="0.3">
      <c r="B104" s="187">
        <f>COGS!B104</f>
        <v>0</v>
      </c>
      <c r="C104" s="46"/>
      <c r="D104" s="188">
        <f>Pricing!G109</f>
        <v>0</v>
      </c>
      <c r="E104" s="48">
        <f>COGS!E104</f>
        <v>0</v>
      </c>
      <c r="F104" s="47">
        <f t="shared" si="8"/>
        <v>0</v>
      </c>
      <c r="G104" s="49"/>
      <c r="H104" s="33">
        <f>Pricing!K109</f>
        <v>0</v>
      </c>
      <c r="I104" s="48">
        <f>COGS!E104</f>
        <v>0</v>
      </c>
      <c r="J104" s="266">
        <f t="shared" si="5"/>
        <v>0</v>
      </c>
      <c r="K104" s="49"/>
      <c r="L104" s="189"/>
      <c r="M104" s="33">
        <f t="shared" si="6"/>
        <v>0</v>
      </c>
      <c r="N104" s="47">
        <f t="shared" si="7"/>
        <v>0</v>
      </c>
    </row>
    <row r="105" spans="2:14" ht="18" customHeight="1" x14ac:dyDescent="0.3">
      <c r="B105" s="187">
        <f>COGS!B105</f>
        <v>0</v>
      </c>
      <c r="C105" s="46"/>
      <c r="D105" s="188">
        <f>Pricing!G110</f>
        <v>0</v>
      </c>
      <c r="E105" s="48">
        <f>COGS!E105</f>
        <v>0</v>
      </c>
      <c r="F105" s="47">
        <f t="shared" si="8"/>
        <v>0</v>
      </c>
      <c r="G105" s="49"/>
      <c r="H105" s="33">
        <f>Pricing!K110</f>
        <v>0</v>
      </c>
      <c r="I105" s="48">
        <f>COGS!E105</f>
        <v>0</v>
      </c>
      <c r="J105" s="266">
        <f t="shared" si="5"/>
        <v>0</v>
      </c>
      <c r="K105" s="49"/>
      <c r="L105" s="189"/>
      <c r="M105" s="33">
        <f t="shared" si="6"/>
        <v>0</v>
      </c>
      <c r="N105" s="47">
        <f t="shared" si="7"/>
        <v>0</v>
      </c>
    </row>
    <row r="106" spans="2:14" ht="18" customHeight="1" x14ac:dyDescent="0.3">
      <c r="B106" s="187">
        <f>COGS!B106</f>
        <v>0</v>
      </c>
      <c r="C106" s="46"/>
      <c r="D106" s="188">
        <f>Pricing!G111</f>
        <v>0</v>
      </c>
      <c r="E106" s="48">
        <f>COGS!E106</f>
        <v>0</v>
      </c>
      <c r="F106" s="47">
        <f t="shared" si="8"/>
        <v>0</v>
      </c>
      <c r="G106" s="49"/>
      <c r="H106" s="33">
        <f>Pricing!K111</f>
        <v>0</v>
      </c>
      <c r="I106" s="48">
        <f>COGS!E106</f>
        <v>0</v>
      </c>
      <c r="J106" s="266">
        <f t="shared" si="5"/>
        <v>0</v>
      </c>
      <c r="K106" s="49"/>
      <c r="L106" s="189"/>
      <c r="M106" s="33">
        <f t="shared" si="6"/>
        <v>0</v>
      </c>
      <c r="N106" s="47">
        <f t="shared" si="7"/>
        <v>0</v>
      </c>
    </row>
    <row r="107" spans="2:14" ht="18" customHeight="1" x14ac:dyDescent="0.3">
      <c r="B107" s="187">
        <f>COGS!B107</f>
        <v>0</v>
      </c>
      <c r="C107" s="46"/>
      <c r="D107" s="188">
        <f>Pricing!G112</f>
        <v>0</v>
      </c>
      <c r="E107" s="48">
        <f>COGS!E107</f>
        <v>0</v>
      </c>
      <c r="F107" s="47">
        <f t="shared" si="8"/>
        <v>0</v>
      </c>
      <c r="G107" s="49"/>
      <c r="H107" s="33">
        <f>Pricing!K112</f>
        <v>0</v>
      </c>
      <c r="I107" s="48">
        <f>COGS!E107</f>
        <v>0</v>
      </c>
      <c r="J107" s="266">
        <f t="shared" si="5"/>
        <v>0</v>
      </c>
      <c r="K107" s="49"/>
      <c r="L107" s="189"/>
      <c r="M107" s="33">
        <f t="shared" si="6"/>
        <v>0</v>
      </c>
      <c r="N107" s="47">
        <f t="shared" si="7"/>
        <v>0</v>
      </c>
    </row>
    <row r="108" spans="2:14" ht="18" customHeight="1" x14ac:dyDescent="0.3">
      <c r="B108" s="187">
        <f>COGS!B108</f>
        <v>0</v>
      </c>
      <c r="C108" s="46"/>
      <c r="D108" s="188">
        <f>Pricing!G113</f>
        <v>0</v>
      </c>
      <c r="E108" s="48">
        <f>COGS!E108</f>
        <v>0</v>
      </c>
      <c r="F108" s="47">
        <f t="shared" si="8"/>
        <v>0</v>
      </c>
      <c r="G108" s="49"/>
      <c r="H108" s="33">
        <f>Pricing!K113</f>
        <v>0</v>
      </c>
      <c r="I108" s="48">
        <f>COGS!E108</f>
        <v>0</v>
      </c>
      <c r="J108" s="266">
        <f t="shared" si="5"/>
        <v>0</v>
      </c>
      <c r="K108" s="49"/>
      <c r="L108" s="189"/>
      <c r="M108" s="33">
        <f t="shared" si="6"/>
        <v>0</v>
      </c>
      <c r="N108" s="47">
        <f t="shared" si="7"/>
        <v>0</v>
      </c>
    </row>
  </sheetData>
  <sheetProtection algorithmName="SHA-512" hashValue="GgW5fGEOWfgHbOFLTTi4CBkGDmp7xumPmrggNyhSIg2N/gzdst+YPAn3BsoKjPWRNa87M2UTjplm/efvaOF2rg==" saltValue="YwfwXl9ahP4Glu7sREKCXA==" spinCount="100000" sheet="1" objects="1" scenarios="1"/>
  <mergeCells count="13">
    <mergeCell ref="B2:N2"/>
    <mergeCell ref="B6:B8"/>
    <mergeCell ref="B3:N3"/>
    <mergeCell ref="P10:P11"/>
    <mergeCell ref="B4:F4"/>
    <mergeCell ref="B5:F5"/>
    <mergeCell ref="H4:N4"/>
    <mergeCell ref="H5:N5"/>
    <mergeCell ref="P12:P16"/>
    <mergeCell ref="D6:F6"/>
    <mergeCell ref="M6:N6"/>
    <mergeCell ref="P7:P9"/>
    <mergeCell ref="H6:J6"/>
  </mergeCells>
  <pageMargins left="0.7" right="0.7" top="0.75" bottom="0.75" header="0.3" footer="0.3"/>
  <pageSetup orientation="landscape" horizontalDpi="1200" verticalDpi="12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A104-B705-492F-8B08-BE5329450756}">
  <sheetPr>
    <tabColor rgb="FF0000CC"/>
  </sheetPr>
  <dimension ref="B2:AK28"/>
  <sheetViews>
    <sheetView showGridLines="0" showRowColHeaders="0" showZeros="0" zoomScaleNormal="100" workbookViewId="0">
      <selection activeCell="B191" sqref="B191"/>
    </sheetView>
  </sheetViews>
  <sheetFormatPr defaultRowHeight="16.8" customHeight="1" x14ac:dyDescent="0.3"/>
  <cols>
    <col min="1" max="1" width="2.77734375" style="36" customWidth="1"/>
    <col min="2" max="2" width="12.5546875" style="402" customWidth="1"/>
    <col min="3" max="3" width="37.21875" style="403" customWidth="1"/>
    <col min="4" max="4" width="0.44140625" style="404" customWidth="1"/>
    <col min="5" max="5" width="11.6640625" style="38" customWidth="1"/>
    <col min="6" max="6" width="0.44140625" style="322" customWidth="1"/>
    <col min="7" max="7" width="10.88671875" style="406" customWidth="1"/>
    <col min="8" max="8" width="0.44140625" style="37" customWidth="1"/>
    <col min="9" max="9" width="11.6640625" style="405" customWidth="1"/>
    <col min="10" max="10" width="1.77734375" style="36" customWidth="1"/>
    <col min="11" max="11" width="10.33203125" style="36" customWidth="1"/>
    <col min="12" max="12" width="7.5546875" style="36" customWidth="1"/>
    <col min="13" max="13" width="39.33203125" style="38" customWidth="1"/>
    <col min="14" max="14" width="29.6640625" style="36" customWidth="1"/>
    <col min="15" max="16384" width="8.88671875" style="36"/>
  </cols>
  <sheetData>
    <row r="2" spans="2:37" s="42" customFormat="1" ht="30" customHeight="1" x14ac:dyDescent="0.3">
      <c r="B2" s="522" t="str">
        <f>'Year 1'!G5</f>
        <v>Big Bob's Ranch B&amp;B</v>
      </c>
      <c r="C2" s="522"/>
      <c r="D2" s="522"/>
      <c r="E2" s="522"/>
      <c r="F2" s="522"/>
      <c r="G2" s="522"/>
      <c r="H2" s="522"/>
      <c r="I2" s="522"/>
      <c r="M2" s="76"/>
    </row>
    <row r="3" spans="2:37" s="42" customFormat="1" ht="30" customHeight="1" x14ac:dyDescent="0.3">
      <c r="B3" s="522" t="s">
        <v>84</v>
      </c>
      <c r="C3" s="522"/>
      <c r="D3" s="522"/>
      <c r="E3" s="522"/>
      <c r="F3" s="522"/>
      <c r="G3" s="522"/>
      <c r="H3" s="522"/>
      <c r="I3" s="522"/>
      <c r="M3" s="76"/>
    </row>
    <row r="4" spans="2:37" s="42" customFormat="1" ht="24" customHeight="1" x14ac:dyDescent="0.4">
      <c r="C4" s="350" t="s">
        <v>244</v>
      </c>
      <c r="D4" s="348"/>
      <c r="E4" s="524" t="str">
        <f>Start!D17</f>
        <v>Feasibility</v>
      </c>
      <c r="F4" s="524"/>
      <c r="G4" s="524"/>
      <c r="H4" s="524"/>
      <c r="I4" s="524"/>
      <c r="J4" s="52"/>
      <c r="K4" s="52"/>
      <c r="L4" s="52"/>
      <c r="M4" s="76"/>
    </row>
    <row r="5" spans="2:37" s="42" customFormat="1" ht="44.4" customHeight="1" x14ac:dyDescent="0.3">
      <c r="C5" s="351" t="s">
        <v>245</v>
      </c>
      <c r="D5" s="349"/>
      <c r="E5" s="525" t="str">
        <f>Start!D19</f>
        <v>Monthly</v>
      </c>
      <c r="F5" s="525"/>
      <c r="G5" s="525"/>
      <c r="H5" s="525"/>
      <c r="I5" s="525"/>
      <c r="J5" s="52"/>
      <c r="K5" s="52"/>
      <c r="L5" s="52"/>
      <c r="M5" s="76"/>
    </row>
    <row r="6" spans="2:37" ht="15" customHeight="1" x14ac:dyDescent="0.3">
      <c r="B6" s="518" t="s">
        <v>95</v>
      </c>
      <c r="C6" s="519"/>
      <c r="D6" s="352"/>
      <c r="E6" s="353" t="s">
        <v>93</v>
      </c>
      <c r="F6" s="354"/>
      <c r="G6" s="355" t="s">
        <v>208</v>
      </c>
      <c r="H6" s="77"/>
      <c r="I6" s="356" t="s">
        <v>80</v>
      </c>
      <c r="K6" s="520" t="s">
        <v>71</v>
      </c>
      <c r="L6" s="520"/>
      <c r="M6" s="520"/>
    </row>
    <row r="7" spans="2:37" ht="46.8" customHeight="1" x14ac:dyDescent="0.3">
      <c r="B7" s="518"/>
      <c r="C7" s="519"/>
      <c r="D7" s="352"/>
      <c r="E7" s="357" t="s">
        <v>69</v>
      </c>
      <c r="F7" s="358"/>
      <c r="G7" s="357" t="s">
        <v>69</v>
      </c>
      <c r="H7" s="73"/>
      <c r="I7" s="359" t="s">
        <v>209</v>
      </c>
      <c r="K7" s="459" t="s">
        <v>210</v>
      </c>
      <c r="L7" s="459"/>
      <c r="M7" s="459"/>
      <c r="N7" s="360"/>
    </row>
    <row r="8" spans="2:37" s="314" customFormat="1" ht="18" customHeight="1" x14ac:dyDescent="0.3">
      <c r="B8" s="523" t="s">
        <v>53</v>
      </c>
      <c r="C8" s="361" t="s">
        <v>59</v>
      </c>
      <c r="D8" s="362"/>
      <c r="E8" s="363">
        <f>Sales!F8</f>
        <v>27620</v>
      </c>
      <c r="F8" s="363"/>
      <c r="G8" s="363">
        <f>Sales!J8</f>
        <v>28092.744479495275</v>
      </c>
      <c r="H8" s="363"/>
      <c r="I8" s="364">
        <f>G8-E8</f>
        <v>472.7444794952753</v>
      </c>
      <c r="K8" s="459"/>
      <c r="L8" s="459"/>
      <c r="M8" s="459"/>
    </row>
    <row r="9" spans="2:37" s="314" customFormat="1" ht="18" customHeight="1" x14ac:dyDescent="0.3">
      <c r="B9" s="523"/>
      <c r="C9" s="365" t="s">
        <v>57</v>
      </c>
      <c r="D9" s="366"/>
      <c r="E9" s="367">
        <f>COGS!F8</f>
        <v>8905.4000000000015</v>
      </c>
      <c r="F9" s="368"/>
      <c r="G9" s="363">
        <f>COGS!F8</f>
        <v>8905.4000000000015</v>
      </c>
      <c r="H9" s="363"/>
      <c r="I9" s="364">
        <f t="shared" ref="I9:I10" si="0">G9-E9</f>
        <v>0</v>
      </c>
      <c r="K9" s="516" t="s">
        <v>315</v>
      </c>
      <c r="L9" s="516"/>
      <c r="M9" s="516"/>
      <c r="N9" s="412"/>
    </row>
    <row r="10" spans="2:37" s="314" customFormat="1" ht="18" customHeight="1" x14ac:dyDescent="0.3">
      <c r="B10" s="523"/>
      <c r="C10" s="369" t="s">
        <v>54</v>
      </c>
      <c r="D10" s="370"/>
      <c r="E10" s="364">
        <f>E8-E9</f>
        <v>18714.599999999999</v>
      </c>
      <c r="F10" s="368"/>
      <c r="G10" s="364">
        <f>G8-G9</f>
        <v>19187.344479495274</v>
      </c>
      <c r="H10" s="363"/>
      <c r="I10" s="364">
        <f t="shared" si="0"/>
        <v>472.7444794952753</v>
      </c>
      <c r="K10" s="516"/>
      <c r="L10" s="516"/>
      <c r="M10" s="516"/>
      <c r="N10" s="412"/>
    </row>
    <row r="11" spans="2:37" s="374" customFormat="1" ht="18" customHeight="1" x14ac:dyDescent="0.3">
      <c r="B11" s="523"/>
      <c r="C11" s="369" t="s">
        <v>55</v>
      </c>
      <c r="D11" s="370"/>
      <c r="E11" s="371">
        <f>IFERROR((E10/E8),"")</f>
        <v>0.67757422157856617</v>
      </c>
      <c r="F11" s="372"/>
      <c r="G11" s="371">
        <f>IFERROR((G10/G8),"")</f>
        <v>0.68300000000000005</v>
      </c>
      <c r="H11" s="373"/>
      <c r="I11" s="371">
        <f>G11-E11</f>
        <v>5.42577842143388E-3</v>
      </c>
      <c r="K11" s="516"/>
      <c r="L11" s="516"/>
      <c r="M11" s="516"/>
      <c r="N11" s="407"/>
    </row>
    <row r="12" spans="2:37" s="376" customFormat="1" ht="3" customHeight="1" x14ac:dyDescent="0.3">
      <c r="B12" s="375"/>
      <c r="D12" s="377"/>
      <c r="E12" s="378"/>
      <c r="F12" s="379"/>
      <c r="G12" s="380"/>
      <c r="H12" s="381"/>
      <c r="I12" s="378"/>
      <c r="K12" s="516"/>
      <c r="L12" s="516"/>
      <c r="M12" s="516"/>
      <c r="N12" s="407"/>
    </row>
    <row r="13" spans="2:37" s="374" customFormat="1" ht="18" customHeight="1" x14ac:dyDescent="0.3">
      <c r="B13" s="523" t="s">
        <v>62</v>
      </c>
      <c r="C13" s="369" t="s">
        <v>60</v>
      </c>
      <c r="D13" s="370"/>
      <c r="E13" s="364">
        <f>OPEX!E9-OPEX!E10</f>
        <v>2089.9499999999998</v>
      </c>
      <c r="F13" s="382"/>
      <c r="G13" s="383">
        <f>OPEX!E9-OPEX!E10</f>
        <v>2089.9499999999998</v>
      </c>
      <c r="H13" s="362"/>
      <c r="I13" s="364">
        <f>G13-E13</f>
        <v>0</v>
      </c>
      <c r="K13" s="516"/>
      <c r="L13" s="516"/>
      <c r="M13" s="516"/>
      <c r="N13" s="407"/>
      <c r="AI13" s="521" t="s">
        <v>163</v>
      </c>
      <c r="AJ13" s="521"/>
      <c r="AK13" s="521"/>
    </row>
    <row r="14" spans="2:37" s="374" customFormat="1" ht="18" customHeight="1" x14ac:dyDescent="0.3">
      <c r="B14" s="523"/>
      <c r="C14" s="369" t="s">
        <v>58</v>
      </c>
      <c r="D14" s="370"/>
      <c r="E14" s="364">
        <f>OPEX!E10</f>
        <v>4597.1214</v>
      </c>
      <c r="F14" s="382"/>
      <c r="G14" s="383">
        <f>OPEX!E10</f>
        <v>4597.1214</v>
      </c>
      <c r="H14" s="362"/>
      <c r="I14" s="364">
        <f>G14-E14</f>
        <v>0</v>
      </c>
      <c r="K14" s="516"/>
      <c r="L14" s="516"/>
      <c r="M14" s="516"/>
      <c r="N14" s="407"/>
      <c r="AI14" s="521"/>
      <c r="AJ14" s="521"/>
      <c r="AK14" s="521"/>
    </row>
    <row r="15" spans="2:37" s="374" customFormat="1" ht="18" customHeight="1" x14ac:dyDescent="0.3">
      <c r="B15" s="523"/>
      <c r="C15" s="369" t="s">
        <v>61</v>
      </c>
      <c r="D15" s="370"/>
      <c r="E15" s="364">
        <f>E13+E14</f>
        <v>6687.0713999999998</v>
      </c>
      <c r="F15" s="382"/>
      <c r="G15" s="383">
        <f>G13+G14</f>
        <v>6687.0713999999998</v>
      </c>
      <c r="H15" s="363"/>
      <c r="I15" s="364">
        <f>G15-E15</f>
        <v>0</v>
      </c>
      <c r="K15" s="516"/>
      <c r="L15" s="516"/>
      <c r="M15" s="516"/>
      <c r="N15" s="408"/>
      <c r="AI15" s="521"/>
      <c r="AJ15" s="521"/>
      <c r="AK15" s="521"/>
    </row>
    <row r="16" spans="2:37" s="374" customFormat="1" ht="3" customHeight="1" x14ac:dyDescent="0.3">
      <c r="B16" s="384"/>
      <c r="D16" s="377"/>
      <c r="E16" s="385"/>
      <c r="F16" s="379"/>
      <c r="G16" s="386"/>
      <c r="H16" s="387"/>
      <c r="I16" s="385"/>
      <c r="K16" s="517" t="s">
        <v>320</v>
      </c>
      <c r="L16" s="517"/>
      <c r="M16" s="517"/>
      <c r="N16" s="408"/>
      <c r="AI16" s="521"/>
      <c r="AJ16" s="521"/>
      <c r="AK16" s="521"/>
    </row>
    <row r="17" spans="2:37" s="374" customFormat="1" ht="18" customHeight="1" x14ac:dyDescent="0.3">
      <c r="B17" s="523" t="s">
        <v>69</v>
      </c>
      <c r="C17" s="388" t="s">
        <v>63</v>
      </c>
      <c r="D17" s="389"/>
      <c r="E17" s="364">
        <f>E10-E15</f>
        <v>12027.528599999998</v>
      </c>
      <c r="F17" s="382"/>
      <c r="G17" s="364">
        <f>G10-G15</f>
        <v>12500.273079495273</v>
      </c>
      <c r="H17" s="363"/>
      <c r="I17" s="364">
        <f>G17-E17</f>
        <v>472.7444794952753</v>
      </c>
      <c r="K17" s="517"/>
      <c r="L17" s="517"/>
      <c r="M17" s="517"/>
      <c r="N17" s="408"/>
      <c r="AI17" s="521"/>
      <c r="AJ17" s="521"/>
      <c r="AK17" s="521"/>
    </row>
    <row r="18" spans="2:37" s="374" customFormat="1" ht="18" customHeight="1" x14ac:dyDescent="0.3">
      <c r="B18" s="523"/>
      <c r="C18" s="369" t="s">
        <v>64</v>
      </c>
      <c r="D18" s="370"/>
      <c r="E18" s="371">
        <f>IFERROR((E17/E8),"")</f>
        <v>0.43546446777697312</v>
      </c>
      <c r="F18" s="372"/>
      <c r="G18" s="371">
        <f>IFERROR((G17/G8),"")</f>
        <v>0.44496446719967664</v>
      </c>
      <c r="H18" s="373"/>
      <c r="I18" s="371">
        <f>G18-E18</f>
        <v>9.49999942270352E-3</v>
      </c>
      <c r="K18" s="517"/>
      <c r="L18" s="517"/>
      <c r="M18" s="517"/>
      <c r="N18" s="408"/>
    </row>
    <row r="19" spans="2:37" s="391" customFormat="1" ht="16.8" customHeight="1" x14ac:dyDescent="0.3">
      <c r="B19" s="390"/>
      <c r="D19" s="392"/>
      <c r="E19" s="393"/>
      <c r="F19" s="236"/>
      <c r="G19" s="380"/>
      <c r="H19" s="392"/>
      <c r="I19" s="394"/>
      <c r="K19" s="517"/>
      <c r="L19" s="517"/>
      <c r="M19" s="517"/>
      <c r="N19" s="409"/>
      <c r="O19" s="414"/>
    </row>
    <row r="20" spans="2:37" s="391" customFormat="1" ht="16.8" customHeight="1" x14ac:dyDescent="0.3">
      <c r="C20" s="395" t="s">
        <v>164</v>
      </c>
      <c r="D20" s="396"/>
      <c r="E20" s="394">
        <f>IFERROR((E15/E11),"")</f>
        <v>9869.1349036581069</v>
      </c>
      <c r="F20" s="394" t="e">
        <f t="shared" ref="F20" si="1">F15/F11</f>
        <v>#DIV/0!</v>
      </c>
      <c r="G20" s="394">
        <f>IFERROR((G15/G11),"")</f>
        <v>9790.7341142020487</v>
      </c>
      <c r="H20" s="397"/>
      <c r="I20" s="394" t="str">
        <f>IFERROR((#REF!-E20),"")</f>
        <v/>
      </c>
      <c r="K20" s="517"/>
      <c r="L20" s="517"/>
      <c r="M20" s="517"/>
      <c r="N20" s="409"/>
      <c r="O20" s="414"/>
    </row>
    <row r="21" spans="2:37" s="391" customFormat="1" ht="16.8" customHeight="1" x14ac:dyDescent="0.3">
      <c r="B21" s="390"/>
      <c r="C21" s="395" t="s">
        <v>165</v>
      </c>
      <c r="D21" s="392"/>
      <c r="E21" s="398">
        <f>IFERROR((1/E11),"")</f>
        <v>1.475853077276565</v>
      </c>
      <c r="F21" s="399"/>
      <c r="G21" s="398">
        <f>IFERROR((1/G11),"")</f>
        <v>1.4641288433382136</v>
      </c>
      <c r="H21" s="400"/>
      <c r="I21" s="398" t="str">
        <f>IFERROR((#REF!-E21),"")</f>
        <v/>
      </c>
      <c r="K21" s="517"/>
      <c r="L21" s="517"/>
      <c r="M21" s="517"/>
      <c r="N21" s="409"/>
      <c r="O21" s="414"/>
    </row>
    <row r="22" spans="2:37" s="391" customFormat="1" ht="16.8" customHeight="1" x14ac:dyDescent="0.3">
      <c r="B22" s="390"/>
      <c r="D22" s="392"/>
      <c r="E22" s="393"/>
      <c r="F22" s="236"/>
      <c r="G22" s="380"/>
      <c r="H22" s="392"/>
      <c r="I22" s="394"/>
      <c r="K22" s="411"/>
      <c r="L22" s="411"/>
      <c r="M22" s="411"/>
      <c r="N22" s="409"/>
    </row>
    <row r="23" spans="2:37" s="391" customFormat="1" ht="16.8" customHeight="1" x14ac:dyDescent="0.3">
      <c r="B23" s="390"/>
      <c r="D23" s="392"/>
      <c r="E23" s="393"/>
      <c r="F23" s="236"/>
      <c r="G23" s="380"/>
      <c r="H23" s="401"/>
      <c r="I23" s="401"/>
      <c r="J23" s="401"/>
      <c r="K23" s="413"/>
      <c r="L23" s="413"/>
      <c r="M23" s="413"/>
      <c r="N23" s="413"/>
    </row>
    <row r="24" spans="2:37" ht="16.8" customHeight="1" x14ac:dyDescent="0.3">
      <c r="G24" s="235"/>
      <c r="K24" s="41"/>
      <c r="L24" s="41"/>
      <c r="M24" s="51"/>
      <c r="N24" s="41"/>
    </row>
    <row r="25" spans="2:37" ht="3.6" customHeight="1" x14ac:dyDescent="0.3">
      <c r="G25" s="235"/>
      <c r="K25" s="410"/>
      <c r="L25" s="410"/>
      <c r="M25" s="410"/>
      <c r="N25" s="41"/>
    </row>
    <row r="26" spans="2:37" ht="18" customHeight="1" x14ac:dyDescent="0.3">
      <c r="G26" s="235"/>
      <c r="K26" s="41"/>
      <c r="L26" s="41"/>
      <c r="M26" s="411"/>
      <c r="N26" s="41"/>
    </row>
    <row r="27" spans="2:37" ht="22.2" customHeight="1" x14ac:dyDescent="0.3">
      <c r="G27" s="235"/>
      <c r="K27" s="41"/>
      <c r="L27" s="41"/>
      <c r="M27" s="51"/>
      <c r="N27" s="41"/>
    </row>
    <row r="28" spans="2:37" ht="16.8" customHeight="1" x14ac:dyDescent="0.3">
      <c r="K28" s="41"/>
      <c r="L28" s="41"/>
      <c r="M28" s="51"/>
      <c r="N28" s="41"/>
    </row>
  </sheetData>
  <sheetProtection algorithmName="SHA-512" hashValue="I5QS9ShJeT5Rs9/M+Mp2Am9zhenh9tSAmE36r7CMuNS39J0EB2x94shPl5OJY6EOnYHxljXBrggT8yfQc7kGZQ==" saltValue="pGPjboT3uzciqv5ezjrWoQ==" spinCount="100000" sheet="1" objects="1" scenarios="1"/>
  <mergeCells count="13">
    <mergeCell ref="AI13:AK17"/>
    <mergeCell ref="B2:I2"/>
    <mergeCell ref="B3:I3"/>
    <mergeCell ref="B8:B11"/>
    <mergeCell ref="B13:B15"/>
    <mergeCell ref="B17:B18"/>
    <mergeCell ref="E4:I4"/>
    <mergeCell ref="E5:I5"/>
    <mergeCell ref="K7:M8"/>
    <mergeCell ref="K9:M15"/>
    <mergeCell ref="K16:M21"/>
    <mergeCell ref="B6:C7"/>
    <mergeCell ref="K6:M6"/>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1BD92-6672-40F9-A4D0-5D52D6613C9E}">
  <sheetPr>
    <tabColor rgb="FF808000"/>
  </sheetPr>
  <dimension ref="B1:N201"/>
  <sheetViews>
    <sheetView showGridLines="0" showRowColHeaders="0" showZeros="0" zoomScaleNormal="100" workbookViewId="0">
      <pane ySplit="6" topLeftCell="A7" activePane="bottomLeft" state="frozen"/>
      <selection pane="bottomLeft" activeCell="A336" sqref="A336"/>
    </sheetView>
  </sheetViews>
  <sheetFormatPr defaultColWidth="8.88671875" defaultRowHeight="14.4" x14ac:dyDescent="0.3"/>
  <cols>
    <col min="1" max="1" width="2.5546875" style="58" customWidth="1"/>
    <col min="2" max="2" width="38.77734375" style="58" customWidth="1"/>
    <col min="3" max="3" width="14.109375" style="59" customWidth="1"/>
    <col min="4" max="4" width="0.44140625" style="58" customWidth="1"/>
    <col min="5" max="5" width="14.109375" style="59" customWidth="1"/>
    <col min="6" max="7" width="0.44140625" style="58" customWidth="1"/>
    <col min="8" max="8" width="12.6640625" style="59" customWidth="1"/>
    <col min="9" max="9" width="12.6640625" style="207" customWidth="1"/>
    <col min="10" max="10" width="4.6640625" style="58" customWidth="1"/>
    <col min="11" max="16384" width="8.88671875" style="58"/>
  </cols>
  <sheetData>
    <row r="1" spans="2:14" s="53" customFormat="1" ht="14.4" customHeight="1" x14ac:dyDescent="0.3">
      <c r="C1" s="54"/>
      <c r="D1" s="37"/>
      <c r="E1" s="120"/>
      <c r="F1" s="37"/>
      <c r="H1" s="54"/>
      <c r="I1" s="206"/>
    </row>
    <row r="2" spans="2:14" s="55" customFormat="1" ht="30" customHeight="1" x14ac:dyDescent="0.3">
      <c r="B2" s="527" t="str">
        <f>Start!D15</f>
        <v>Big Bob's Ranch B&amp;B</v>
      </c>
      <c r="C2" s="527"/>
      <c r="D2" s="527"/>
      <c r="E2" s="527"/>
      <c r="F2" s="527"/>
      <c r="G2" s="527"/>
      <c r="H2" s="527"/>
      <c r="I2" s="527"/>
      <c r="J2" s="527"/>
    </row>
    <row r="3" spans="2:14" s="55" customFormat="1" ht="30" customHeight="1" x14ac:dyDescent="0.3">
      <c r="B3" s="527" t="s">
        <v>160</v>
      </c>
      <c r="C3" s="527"/>
      <c r="D3" s="527"/>
      <c r="E3" s="527"/>
      <c r="F3" s="527"/>
      <c r="G3" s="527"/>
      <c r="H3" s="527"/>
      <c r="I3" s="527"/>
      <c r="J3" s="527"/>
    </row>
    <row r="4" spans="2:14" s="55" customFormat="1" ht="30" customHeight="1" x14ac:dyDescent="0.4">
      <c r="B4" s="418"/>
      <c r="C4" s="419" t="s">
        <v>244</v>
      </c>
      <c r="D4" s="419"/>
      <c r="E4" s="419" t="str">
        <f>Start!D17</f>
        <v>Feasibility</v>
      </c>
      <c r="F4" s="419"/>
      <c r="G4" s="419"/>
      <c r="H4" s="419"/>
      <c r="I4" s="418"/>
      <c r="J4" s="418"/>
    </row>
    <row r="5" spans="2:14" s="55" customFormat="1" ht="46.8" customHeight="1" x14ac:dyDescent="0.3">
      <c r="B5" s="418"/>
      <c r="C5" s="420" t="s">
        <v>245</v>
      </c>
      <c r="D5" s="420"/>
      <c r="E5" s="420" t="str">
        <f>Start!D19</f>
        <v>Monthly</v>
      </c>
      <c r="F5" s="420"/>
      <c r="G5" s="420"/>
      <c r="H5" s="420"/>
      <c r="I5" s="418"/>
      <c r="J5" s="418"/>
    </row>
    <row r="6" spans="2:14" s="56" customFormat="1" ht="37.200000000000003" customHeight="1" x14ac:dyDescent="0.3">
      <c r="B6" s="73"/>
      <c r="C6" s="318" t="s">
        <v>116</v>
      </c>
      <c r="D6" s="57"/>
      <c r="E6" s="318" t="s">
        <v>211</v>
      </c>
      <c r="F6" s="57"/>
      <c r="H6" s="526" t="s">
        <v>80</v>
      </c>
      <c r="I6" s="526"/>
    </row>
    <row r="7" spans="2:14" s="60" customFormat="1" ht="27" customHeight="1" x14ac:dyDescent="0.3">
      <c r="B7" s="65" t="s">
        <v>73</v>
      </c>
      <c r="C7" s="61">
        <f>Sales!F8</f>
        <v>27620</v>
      </c>
      <c r="E7" s="61">
        <f>Sales!J8</f>
        <v>28092.744479495275</v>
      </c>
      <c r="H7" s="61">
        <f>E7-C7</f>
        <v>472.7444794952753</v>
      </c>
      <c r="I7" s="223">
        <f>IFERROR((H7/C7),"")</f>
        <v>1.711602025688904E-2</v>
      </c>
      <c r="J7" s="208"/>
      <c r="N7" s="64"/>
    </row>
    <row r="8" spans="2:14" s="60" customFormat="1" ht="21.6" customHeight="1" x14ac:dyDescent="0.3">
      <c r="B8" s="67" t="s">
        <v>107</v>
      </c>
      <c r="C8" s="61">
        <f>COGS!F8</f>
        <v>8905.4000000000015</v>
      </c>
      <c r="E8" s="61">
        <f>COGS!F8</f>
        <v>8905.4000000000015</v>
      </c>
      <c r="H8" s="61">
        <f t="shared" ref="H8:H70" si="0">E8-C8</f>
        <v>0</v>
      </c>
      <c r="I8" s="223">
        <f>IFERROR((H8/C8),"")</f>
        <v>0</v>
      </c>
    </row>
    <row r="9" spans="2:14" s="60" customFormat="1" ht="21.6" customHeight="1" x14ac:dyDescent="0.3">
      <c r="B9" s="65" t="s">
        <v>89</v>
      </c>
      <c r="C9" s="69">
        <f>C7-C8</f>
        <v>18714.599999999999</v>
      </c>
      <c r="D9" s="70"/>
      <c r="E9" s="69">
        <f>E7-E8</f>
        <v>19187.344479495274</v>
      </c>
      <c r="F9" s="70"/>
      <c r="H9" s="69">
        <f t="shared" si="0"/>
        <v>472.7444794952753</v>
      </c>
      <c r="I9" s="211">
        <f>IFERROR((H9/C9),"")</f>
        <v>2.5260731166857713E-2</v>
      </c>
    </row>
    <row r="10" spans="2:14" s="60" customFormat="1" ht="21.6" customHeight="1" x14ac:dyDescent="0.3">
      <c r="B10" s="67" t="s">
        <v>108</v>
      </c>
      <c r="C10" s="223">
        <f>IFERROR((C9/C7),"")</f>
        <v>0.67757422157856617</v>
      </c>
      <c r="D10" s="63"/>
      <c r="E10" s="223">
        <f>IFERROR((E9/E7),"")</f>
        <v>0.68300000000000005</v>
      </c>
      <c r="F10" s="63"/>
      <c r="H10" s="223">
        <f t="shared" si="0"/>
        <v>5.42577842143388E-3</v>
      </c>
      <c r="I10" s="223">
        <f>IFERROR((H10/C10),"")</f>
        <v>8.0076517798939751E-3</v>
      </c>
    </row>
    <row r="11" spans="2:14" s="60" customFormat="1" ht="21.6" customHeight="1" x14ac:dyDescent="0.3">
      <c r="B11" s="67" t="s">
        <v>86</v>
      </c>
      <c r="C11" s="223">
        <f>IFERROR((C9/C8),"")</f>
        <v>2.1014889842118261</v>
      </c>
      <c r="D11" s="63"/>
      <c r="E11" s="223">
        <f>IFERROR((E9/E8),"")</f>
        <v>2.1545741324921139</v>
      </c>
      <c r="F11" s="63"/>
      <c r="H11" s="223">
        <f t="shared" si="0"/>
        <v>5.3085148280287875E-2</v>
      </c>
      <c r="I11" s="223">
        <f>IFERROR((H11/C11),"")</f>
        <v>2.5260731166857734E-2</v>
      </c>
    </row>
    <row r="12" spans="2:14" s="60" customFormat="1" ht="21.6" customHeight="1" x14ac:dyDescent="0.3">
      <c r="B12" s="65" t="s">
        <v>317</v>
      </c>
      <c r="C12" s="64"/>
      <c r="E12" s="64"/>
      <c r="H12" s="61">
        <f t="shared" si="0"/>
        <v>0</v>
      </c>
      <c r="I12" s="223"/>
    </row>
    <row r="13" spans="2:14" s="60" customFormat="1" ht="18" customHeight="1" x14ac:dyDescent="0.3">
      <c r="B13" s="67" t="str">
        <f>OPEX!B10</f>
        <v>Payroll Expense</v>
      </c>
      <c r="C13" s="68">
        <f>OPEX!E10</f>
        <v>4597.1214</v>
      </c>
      <c r="E13" s="68">
        <f>OPEX!E10</f>
        <v>4597.1214</v>
      </c>
      <c r="H13" s="61">
        <f t="shared" si="0"/>
        <v>0</v>
      </c>
      <c r="I13" s="223">
        <f t="shared" ref="I13:I47" si="1">IFERROR((H13/C13),"")</f>
        <v>0</v>
      </c>
    </row>
    <row r="14" spans="2:14" s="60" customFormat="1" ht="18" customHeight="1" x14ac:dyDescent="0.3">
      <c r="B14" s="67" t="str">
        <f>OPEX!B11</f>
        <v>Advertising</v>
      </c>
      <c r="C14" s="68">
        <f>OPEX!E11</f>
        <v>25</v>
      </c>
      <c r="E14" s="68">
        <f>OPEX!E11</f>
        <v>25</v>
      </c>
      <c r="H14" s="61">
        <f t="shared" si="0"/>
        <v>0</v>
      </c>
      <c r="I14" s="223">
        <f t="shared" si="1"/>
        <v>0</v>
      </c>
    </row>
    <row r="15" spans="2:14" s="60" customFormat="1" ht="18" customHeight="1" x14ac:dyDescent="0.3">
      <c r="B15" s="67" t="str">
        <f>OPEX!B12</f>
        <v>Airbnb Market Subscription</v>
      </c>
      <c r="C15" s="68">
        <f>OPEX!E12</f>
        <v>19.95</v>
      </c>
      <c r="E15" s="68">
        <f>OPEX!E12</f>
        <v>19.95</v>
      </c>
      <c r="H15" s="61">
        <f t="shared" si="0"/>
        <v>0</v>
      </c>
      <c r="I15" s="223">
        <f t="shared" si="1"/>
        <v>0</v>
      </c>
    </row>
    <row r="16" spans="2:14" s="60" customFormat="1" ht="18" customHeight="1" x14ac:dyDescent="0.3">
      <c r="B16" s="67" t="str">
        <f>OPEX!B13</f>
        <v>Bank Fees</v>
      </c>
      <c r="C16" s="68">
        <f>OPEX!E13</f>
        <v>35</v>
      </c>
      <c r="E16" s="68">
        <f>OPEX!E13</f>
        <v>35</v>
      </c>
      <c r="H16" s="61">
        <f t="shared" si="0"/>
        <v>0</v>
      </c>
      <c r="I16" s="223">
        <f t="shared" si="1"/>
        <v>0</v>
      </c>
    </row>
    <row r="17" spans="2:9" s="60" customFormat="1" ht="18" customHeight="1" x14ac:dyDescent="0.3">
      <c r="B17" s="67" t="str">
        <f>OPEX!B14</f>
        <v>Communications</v>
      </c>
      <c r="C17" s="68">
        <f>OPEX!E14</f>
        <v>75</v>
      </c>
      <c r="E17" s="68">
        <f>OPEX!E14</f>
        <v>75</v>
      </c>
      <c r="H17" s="61">
        <f t="shared" si="0"/>
        <v>0</v>
      </c>
      <c r="I17" s="223">
        <f t="shared" si="1"/>
        <v>0</v>
      </c>
    </row>
    <row r="18" spans="2:9" s="60" customFormat="1" ht="18" customHeight="1" x14ac:dyDescent="0.3">
      <c r="B18" s="67" t="str">
        <f>OPEX!B15</f>
        <v>Company Credit Cards</v>
      </c>
      <c r="C18" s="68">
        <f>OPEX!E15</f>
        <v>175</v>
      </c>
      <c r="E18" s="68">
        <f>OPEX!E15</f>
        <v>175</v>
      </c>
      <c r="H18" s="61">
        <f t="shared" si="0"/>
        <v>0</v>
      </c>
      <c r="I18" s="223">
        <f t="shared" si="1"/>
        <v>0</v>
      </c>
    </row>
    <row r="19" spans="2:9" s="60" customFormat="1" ht="18" customHeight="1" x14ac:dyDescent="0.3">
      <c r="B19" s="67" t="str">
        <f>OPEX!B16</f>
        <v>Credit Card Processing Fees</v>
      </c>
      <c r="C19" s="68">
        <f>OPEX!E16</f>
        <v>185</v>
      </c>
      <c r="E19" s="68">
        <f>OPEX!E16</f>
        <v>185</v>
      </c>
      <c r="H19" s="61">
        <f t="shared" si="0"/>
        <v>0</v>
      </c>
      <c r="I19" s="223">
        <f t="shared" si="1"/>
        <v>0</v>
      </c>
    </row>
    <row r="20" spans="2:9" s="60" customFormat="1" ht="18" customHeight="1" x14ac:dyDescent="0.3">
      <c r="B20" s="67" t="str">
        <f>OPEX!B17</f>
        <v>Equipment Rental, Office</v>
      </c>
      <c r="C20" s="68">
        <f>OPEX!E17</f>
        <v>0</v>
      </c>
      <c r="E20" s="68">
        <f>OPEX!E17</f>
        <v>0</v>
      </c>
      <c r="H20" s="61">
        <f t="shared" si="0"/>
        <v>0</v>
      </c>
      <c r="I20" s="223" t="str">
        <f t="shared" si="1"/>
        <v/>
      </c>
    </row>
    <row r="21" spans="2:9" s="60" customFormat="1" ht="18" customHeight="1" x14ac:dyDescent="0.3">
      <c r="B21" s="67" t="str">
        <f>OPEX!B18</f>
        <v>Insurance, Business</v>
      </c>
      <c r="C21" s="68">
        <f>OPEX!E18</f>
        <v>0</v>
      </c>
      <c r="E21" s="68">
        <f>OPEX!E18</f>
        <v>0</v>
      </c>
      <c r="H21" s="61">
        <f t="shared" si="0"/>
        <v>0</v>
      </c>
      <c r="I21" s="223" t="str">
        <f t="shared" si="1"/>
        <v/>
      </c>
    </row>
    <row r="22" spans="2:9" s="60" customFormat="1" ht="18" customHeight="1" x14ac:dyDescent="0.3">
      <c r="B22" s="67" t="str">
        <f>OPEX!B19</f>
        <v>Insurance, General Liability</v>
      </c>
      <c r="C22" s="68">
        <f>OPEX!E19</f>
        <v>50</v>
      </c>
      <c r="E22" s="68">
        <f>OPEX!E19</f>
        <v>50</v>
      </c>
      <c r="H22" s="61">
        <f t="shared" si="0"/>
        <v>0</v>
      </c>
      <c r="I22" s="223">
        <f t="shared" si="1"/>
        <v>0</v>
      </c>
    </row>
    <row r="23" spans="2:9" s="60" customFormat="1" ht="18" customHeight="1" x14ac:dyDescent="0.3">
      <c r="B23" s="67" t="str">
        <f>OPEX!B20</f>
        <v>Interest Expense</v>
      </c>
      <c r="C23" s="68">
        <f>OPEX!E20</f>
        <v>117</v>
      </c>
      <c r="E23" s="68">
        <f>OPEX!E20</f>
        <v>117</v>
      </c>
      <c r="H23" s="61">
        <f t="shared" si="0"/>
        <v>0</v>
      </c>
      <c r="I23" s="223">
        <f t="shared" si="1"/>
        <v>0</v>
      </c>
    </row>
    <row r="24" spans="2:9" s="60" customFormat="1" ht="18" customHeight="1" x14ac:dyDescent="0.3">
      <c r="B24" s="67" t="str">
        <f>OPEX!B21</f>
        <v>Licenses, Permits &amp; Fees</v>
      </c>
      <c r="C24" s="68">
        <f>OPEX!E21</f>
        <v>10</v>
      </c>
      <c r="E24" s="68">
        <f>OPEX!E21</f>
        <v>10</v>
      </c>
      <c r="H24" s="61">
        <f t="shared" si="0"/>
        <v>0</v>
      </c>
      <c r="I24" s="223">
        <f t="shared" si="1"/>
        <v>0</v>
      </c>
    </row>
    <row r="25" spans="2:9" s="60" customFormat="1" ht="18" customHeight="1" x14ac:dyDescent="0.3">
      <c r="B25" s="67" t="str">
        <f>OPEX!B22</f>
        <v>Line of Credit</v>
      </c>
      <c r="C25" s="68">
        <f>OPEX!E22</f>
        <v>55</v>
      </c>
      <c r="E25" s="68">
        <f>OPEX!E22</f>
        <v>55</v>
      </c>
      <c r="H25" s="61">
        <f t="shared" si="0"/>
        <v>0</v>
      </c>
      <c r="I25" s="223">
        <f t="shared" si="1"/>
        <v>0</v>
      </c>
    </row>
    <row r="26" spans="2:9" s="60" customFormat="1" ht="18" customHeight="1" x14ac:dyDescent="0.3">
      <c r="B26" s="67" t="str">
        <f>OPEX!B23</f>
        <v>Memberships, Dues &amp; Fees</v>
      </c>
      <c r="C26" s="68">
        <f>OPEX!E23</f>
        <v>10</v>
      </c>
      <c r="E26" s="68">
        <f>OPEX!E23</f>
        <v>10</v>
      </c>
      <c r="H26" s="61">
        <f t="shared" si="0"/>
        <v>0</v>
      </c>
      <c r="I26" s="223">
        <f t="shared" si="1"/>
        <v>0</v>
      </c>
    </row>
    <row r="27" spans="2:9" s="60" customFormat="1" ht="18" customHeight="1" x14ac:dyDescent="0.3">
      <c r="B27" s="67" t="str">
        <f>OPEX!B24</f>
        <v>Miscellaneous (G&amp;A)</v>
      </c>
      <c r="C27" s="68">
        <f>OPEX!E24</f>
        <v>25</v>
      </c>
      <c r="E27" s="68">
        <f>OPEX!E24</f>
        <v>25</v>
      </c>
      <c r="H27" s="61">
        <f t="shared" si="0"/>
        <v>0</v>
      </c>
      <c r="I27" s="223">
        <f t="shared" si="1"/>
        <v>0</v>
      </c>
    </row>
    <row r="28" spans="2:9" s="60" customFormat="1" ht="18" customHeight="1" x14ac:dyDescent="0.3">
      <c r="B28" s="67" t="str">
        <f>OPEX!B25</f>
        <v>Office Supplies</v>
      </c>
      <c r="C28" s="68">
        <f>OPEX!E25</f>
        <v>50</v>
      </c>
      <c r="E28" s="68">
        <f>OPEX!E25</f>
        <v>50</v>
      </c>
      <c r="H28" s="61">
        <f t="shared" si="0"/>
        <v>0</v>
      </c>
      <c r="I28" s="223">
        <f t="shared" si="1"/>
        <v>0</v>
      </c>
    </row>
    <row r="29" spans="2:9" s="60" customFormat="1" ht="18" customHeight="1" x14ac:dyDescent="0.3">
      <c r="B29" s="67" t="str">
        <f>OPEX!B26</f>
        <v>Payroll Processing</v>
      </c>
      <c r="C29" s="68">
        <f>OPEX!E26</f>
        <v>125</v>
      </c>
      <c r="E29" s="68">
        <f>OPEX!E26</f>
        <v>125</v>
      </c>
      <c r="H29" s="61">
        <f t="shared" si="0"/>
        <v>0</v>
      </c>
      <c r="I29" s="223">
        <f t="shared" si="1"/>
        <v>0</v>
      </c>
    </row>
    <row r="30" spans="2:9" s="60" customFormat="1" ht="18" customHeight="1" x14ac:dyDescent="0.3">
      <c r="B30" s="67" t="str">
        <f>OPEX!B27</f>
        <v>Professional Services</v>
      </c>
      <c r="C30" s="68">
        <f>OPEX!E27</f>
        <v>100</v>
      </c>
      <c r="E30" s="68">
        <f>OPEX!E27</f>
        <v>100</v>
      </c>
      <c r="H30" s="61">
        <f t="shared" si="0"/>
        <v>0</v>
      </c>
      <c r="I30" s="223">
        <f t="shared" si="1"/>
        <v>0</v>
      </c>
    </row>
    <row r="31" spans="2:9" s="60" customFormat="1" ht="18" customHeight="1" x14ac:dyDescent="0.3">
      <c r="B31" s="67" t="str">
        <f>OPEX!B28</f>
        <v>R&amp;M, Shop Equipment</v>
      </c>
      <c r="C31" s="68">
        <f>OPEX!E28</f>
        <v>0</v>
      </c>
      <c r="E31" s="68">
        <f>OPEX!E28</f>
        <v>0</v>
      </c>
      <c r="H31" s="61">
        <f t="shared" si="0"/>
        <v>0</v>
      </c>
      <c r="I31" s="223" t="str">
        <f t="shared" si="1"/>
        <v/>
      </c>
    </row>
    <row r="32" spans="2:9" s="60" customFormat="1" ht="18" customHeight="1" x14ac:dyDescent="0.3">
      <c r="B32" s="67" t="str">
        <f>OPEX!B29</f>
        <v>Refuse Disposal</v>
      </c>
      <c r="C32" s="68">
        <f>OPEX!E29</f>
        <v>18</v>
      </c>
      <c r="E32" s="68">
        <f>OPEX!E29</f>
        <v>18</v>
      </c>
      <c r="H32" s="61">
        <f t="shared" si="0"/>
        <v>0</v>
      </c>
      <c r="I32" s="223">
        <f t="shared" si="1"/>
        <v>0</v>
      </c>
    </row>
    <row r="33" spans="2:9" s="60" customFormat="1" ht="18" customHeight="1" x14ac:dyDescent="0.3">
      <c r="B33" s="67" t="str">
        <f>OPEX!B30</f>
        <v>Rent or Lease, Office</v>
      </c>
      <c r="C33" s="68">
        <f>OPEX!E30</f>
        <v>550</v>
      </c>
      <c r="E33" s="68">
        <f>OPEX!E30</f>
        <v>550</v>
      </c>
      <c r="H33" s="61">
        <f t="shared" si="0"/>
        <v>0</v>
      </c>
      <c r="I33" s="223">
        <f t="shared" si="1"/>
        <v>0</v>
      </c>
    </row>
    <row r="34" spans="2:9" s="60" customFormat="1" ht="18" customHeight="1" x14ac:dyDescent="0.3">
      <c r="B34" s="67" t="str">
        <f>OPEX!B31</f>
        <v>Rent or Lease, Property (Yard)</v>
      </c>
      <c r="C34" s="68">
        <f>OPEX!E31</f>
        <v>0</v>
      </c>
      <c r="E34" s="68">
        <f>OPEX!E31</f>
        <v>0</v>
      </c>
      <c r="H34" s="61">
        <f t="shared" si="0"/>
        <v>0</v>
      </c>
      <c r="I34" s="223" t="str">
        <f t="shared" si="1"/>
        <v/>
      </c>
    </row>
    <row r="35" spans="2:9" s="60" customFormat="1" ht="18" customHeight="1" x14ac:dyDescent="0.3">
      <c r="B35" s="67" t="str">
        <f>OPEX!B32</f>
        <v>Rent or Lease, Shop</v>
      </c>
      <c r="C35" s="68">
        <f>OPEX!E32</f>
        <v>0</v>
      </c>
      <c r="E35" s="68">
        <f>OPEX!E32</f>
        <v>0</v>
      </c>
      <c r="H35" s="61">
        <f t="shared" si="0"/>
        <v>0</v>
      </c>
      <c r="I35" s="223" t="str">
        <f t="shared" si="1"/>
        <v/>
      </c>
    </row>
    <row r="36" spans="2:9" s="60" customFormat="1" ht="18" customHeight="1" x14ac:dyDescent="0.3">
      <c r="B36" s="67" t="str">
        <f>OPEX!B33</f>
        <v>Rent or Lease, Shop Equipment</v>
      </c>
      <c r="C36" s="68">
        <f>OPEX!E33</f>
        <v>0</v>
      </c>
      <c r="E36" s="68">
        <f>OPEX!E33</f>
        <v>0</v>
      </c>
      <c r="H36" s="61">
        <f t="shared" si="0"/>
        <v>0</v>
      </c>
      <c r="I36" s="223" t="str">
        <f t="shared" si="1"/>
        <v/>
      </c>
    </row>
    <row r="37" spans="2:9" s="60" customFormat="1" ht="18" customHeight="1" x14ac:dyDescent="0.3">
      <c r="B37" s="67" t="str">
        <f>OPEX!B34</f>
        <v>Rent or Lease, Storage Unit</v>
      </c>
      <c r="C37" s="68">
        <f>OPEX!E34</f>
        <v>50</v>
      </c>
      <c r="E37" s="68">
        <f>OPEX!E34</f>
        <v>50</v>
      </c>
      <c r="H37" s="61">
        <f t="shared" si="0"/>
        <v>0</v>
      </c>
      <c r="I37" s="223">
        <f t="shared" si="1"/>
        <v>0</v>
      </c>
    </row>
    <row r="38" spans="2:9" s="60" customFormat="1" ht="18" customHeight="1" x14ac:dyDescent="0.3">
      <c r="B38" s="67" t="str">
        <f>OPEX!B35</f>
        <v>Repair and Maintenance G&amp;A</v>
      </c>
      <c r="C38" s="68">
        <f>OPEX!E35</f>
        <v>50</v>
      </c>
      <c r="E38" s="68">
        <f>OPEX!E35</f>
        <v>50</v>
      </c>
      <c r="H38" s="61">
        <f t="shared" si="0"/>
        <v>0</v>
      </c>
      <c r="I38" s="223">
        <f t="shared" si="1"/>
        <v>0</v>
      </c>
    </row>
    <row r="39" spans="2:9" s="60" customFormat="1" ht="18" customHeight="1" x14ac:dyDescent="0.3">
      <c r="B39" s="67" t="str">
        <f>OPEX!B36</f>
        <v>Shop Supplies</v>
      </c>
      <c r="C39" s="68">
        <f>OPEX!E36</f>
        <v>50</v>
      </c>
      <c r="E39" s="68">
        <f>OPEX!E36</f>
        <v>50</v>
      </c>
      <c r="H39" s="61">
        <f t="shared" si="0"/>
        <v>0</v>
      </c>
      <c r="I39" s="223">
        <f t="shared" si="1"/>
        <v>0</v>
      </c>
    </row>
    <row r="40" spans="2:9" s="60" customFormat="1" ht="18" customHeight="1" x14ac:dyDescent="0.3">
      <c r="B40" s="67" t="str">
        <f>OPEX!B37</f>
        <v>Travel, Meals and Entertainment</v>
      </c>
      <c r="C40" s="68">
        <f>OPEX!E37</f>
        <v>75</v>
      </c>
      <c r="E40" s="68">
        <f>OPEX!E37</f>
        <v>75</v>
      </c>
      <c r="H40" s="61">
        <f t="shared" si="0"/>
        <v>0</v>
      </c>
      <c r="I40" s="223">
        <f t="shared" si="1"/>
        <v>0</v>
      </c>
    </row>
    <row r="41" spans="2:9" s="60" customFormat="1" ht="18" customHeight="1" x14ac:dyDescent="0.3">
      <c r="B41" s="67" t="str">
        <f>OPEX!B38</f>
        <v>Utilities, Commercial Power</v>
      </c>
      <c r="C41" s="68">
        <f>OPEX!E38</f>
        <v>175</v>
      </c>
      <c r="E41" s="68">
        <f>OPEX!E38</f>
        <v>175</v>
      </c>
      <c r="H41" s="61">
        <f t="shared" si="0"/>
        <v>0</v>
      </c>
      <c r="I41" s="223">
        <f t="shared" si="1"/>
        <v>0</v>
      </c>
    </row>
    <row r="42" spans="2:9" s="60" customFormat="1" ht="18" customHeight="1" x14ac:dyDescent="0.3">
      <c r="B42" s="67" t="str">
        <f>OPEX!B39</f>
        <v>Utilities, Water and Sewer</v>
      </c>
      <c r="C42" s="68">
        <f>OPEX!E39</f>
        <v>65</v>
      </c>
      <c r="E42" s="68">
        <f>OPEX!E39</f>
        <v>65</v>
      </c>
      <c r="H42" s="61">
        <f t="shared" si="0"/>
        <v>0</v>
      </c>
      <c r="I42" s="223">
        <f t="shared" si="1"/>
        <v>0</v>
      </c>
    </row>
    <row r="43" spans="2:9" s="60" customFormat="1" ht="18" customHeight="1" x14ac:dyDescent="0.3">
      <c r="B43" s="67" t="str">
        <f>OPEX!B40</f>
        <v>Vehicle Expense, Fuel, Parking, Tolls</v>
      </c>
      <c r="C43" s="68">
        <f>OPEX!E40</f>
        <v>0</v>
      </c>
      <c r="E43" s="68">
        <f>OPEX!E40</f>
        <v>0</v>
      </c>
      <c r="H43" s="61">
        <f t="shared" si="0"/>
        <v>0</v>
      </c>
      <c r="I43" s="223" t="str">
        <f t="shared" si="1"/>
        <v/>
      </c>
    </row>
    <row r="44" spans="2:9" s="60" customFormat="1" ht="18" customHeight="1" x14ac:dyDescent="0.3">
      <c r="B44" s="67" t="str">
        <f>OPEX!B41</f>
        <v>Vehicle Expense, Lease/Loan</v>
      </c>
      <c r="C44" s="68">
        <f>OPEX!E41</f>
        <v>0</v>
      </c>
      <c r="E44" s="68">
        <f>OPEX!E41</f>
        <v>0</v>
      </c>
      <c r="H44" s="61">
        <f t="shared" si="0"/>
        <v>0</v>
      </c>
      <c r="I44" s="223" t="str">
        <f t="shared" si="1"/>
        <v/>
      </c>
    </row>
    <row r="45" spans="2:9" s="60" customFormat="1" ht="18" customHeight="1" x14ac:dyDescent="0.3">
      <c r="B45" s="67" t="str">
        <f>OPEX!B42</f>
        <v>Vehicle Expense, R&amp;M</v>
      </c>
      <c r="C45" s="68">
        <f>OPEX!E42</f>
        <v>0</v>
      </c>
      <c r="E45" s="68">
        <f>OPEX!E42</f>
        <v>0</v>
      </c>
      <c r="H45" s="61">
        <f t="shared" si="0"/>
        <v>0</v>
      </c>
      <c r="I45" s="223" t="str">
        <f t="shared" si="1"/>
        <v/>
      </c>
    </row>
    <row r="46" spans="2:9" s="65" customFormat="1" ht="24" customHeight="1" x14ac:dyDescent="0.3">
      <c r="B46" s="417" t="s">
        <v>316</v>
      </c>
      <c r="C46" s="415">
        <f t="shared" ref="C46:D46" si="2">SUM(C13:C45)</f>
        <v>6687.0713999999998</v>
      </c>
      <c r="D46" s="415">
        <f t="shared" si="2"/>
        <v>0</v>
      </c>
      <c r="E46" s="415">
        <f>SUM(E13:E45)</f>
        <v>6687.0713999999998</v>
      </c>
      <c r="H46" s="416">
        <f t="shared" si="0"/>
        <v>0</v>
      </c>
      <c r="I46" s="211">
        <f t="shared" si="1"/>
        <v>0</v>
      </c>
    </row>
    <row r="47" spans="2:9" s="60" customFormat="1" ht="24" customHeight="1" x14ac:dyDescent="0.3">
      <c r="B47" s="417" t="s">
        <v>77</v>
      </c>
      <c r="C47" s="62">
        <f>C9-C46</f>
        <v>12027.528599999998</v>
      </c>
      <c r="D47" s="62">
        <f t="shared" ref="D47" si="3">D9-D46</f>
        <v>0</v>
      </c>
      <c r="E47" s="62">
        <f>E9-E46</f>
        <v>12500.273079495273</v>
      </c>
      <c r="H47" s="62">
        <f>E47-C47</f>
        <v>472.7444794952753</v>
      </c>
      <c r="I47" s="209">
        <f t="shared" si="1"/>
        <v>3.930520518531757E-2</v>
      </c>
    </row>
    <row r="48" spans="2:9" s="71" customFormat="1" ht="24" customHeight="1" x14ac:dyDescent="0.3">
      <c r="B48" s="67" t="s">
        <v>110</v>
      </c>
      <c r="C48" s="72">
        <f t="shared" ref="C48:D48" si="4">IFERROR((C47/C7),"")</f>
        <v>0.43546446777697312</v>
      </c>
      <c r="D48" s="72" t="str">
        <f t="shared" si="4"/>
        <v/>
      </c>
      <c r="E48" s="72">
        <f>IFERROR((E47/E7),"")</f>
        <v>0.44496446719967664</v>
      </c>
      <c r="H48" s="72">
        <f t="shared" si="0"/>
        <v>9.49999942270352E-3</v>
      </c>
      <c r="I48" s="72" t="str">
        <f>IFERROR((#REF!-C48),"")</f>
        <v/>
      </c>
    </row>
    <row r="49" spans="2:9" s="60" customFormat="1" ht="21.6" customHeight="1" x14ac:dyDescent="0.3">
      <c r="B49" s="67">
        <f>OPEX!B46</f>
        <v>0</v>
      </c>
      <c r="C49" s="68">
        <f>OPEX!E46</f>
        <v>0</v>
      </c>
      <c r="E49" s="64"/>
      <c r="H49" s="61">
        <f t="shared" si="0"/>
        <v>0</v>
      </c>
      <c r="I49" s="223"/>
    </row>
    <row r="50" spans="2:9" s="60" customFormat="1" ht="21.6" customHeight="1" x14ac:dyDescent="0.3">
      <c r="B50" s="67">
        <f>OPEX!B47</f>
        <v>0</v>
      </c>
      <c r="C50" s="68">
        <f>OPEX!E47</f>
        <v>0</v>
      </c>
      <c r="E50" s="64"/>
      <c r="H50" s="61">
        <f t="shared" si="0"/>
        <v>0</v>
      </c>
      <c r="I50" s="223"/>
    </row>
    <row r="51" spans="2:9" s="60" customFormat="1" ht="21.6" customHeight="1" x14ac:dyDescent="0.3">
      <c r="B51" s="67">
        <f>OPEX!B48</f>
        <v>0</v>
      </c>
      <c r="C51" s="68">
        <f>OPEX!E48</f>
        <v>0</v>
      </c>
      <c r="E51" s="64"/>
      <c r="H51" s="61">
        <f t="shared" si="0"/>
        <v>0</v>
      </c>
      <c r="I51" s="223"/>
    </row>
    <row r="52" spans="2:9" s="60" customFormat="1" ht="21.6" customHeight="1" x14ac:dyDescent="0.3">
      <c r="B52" s="67">
        <f>OPEX!B49</f>
        <v>0</v>
      </c>
      <c r="C52" s="68">
        <f>OPEX!E49</f>
        <v>0</v>
      </c>
      <c r="E52" s="64"/>
      <c r="H52" s="61">
        <f t="shared" si="0"/>
        <v>0</v>
      </c>
      <c r="I52" s="223"/>
    </row>
    <row r="53" spans="2:9" s="60" customFormat="1" ht="21.6" customHeight="1" x14ac:dyDescent="0.3">
      <c r="B53" s="67">
        <f>OPEX!B50</f>
        <v>0</v>
      </c>
      <c r="C53" s="68">
        <f>OPEX!E50</f>
        <v>0</v>
      </c>
      <c r="E53" s="64"/>
      <c r="H53" s="61">
        <f t="shared" si="0"/>
        <v>0</v>
      </c>
      <c r="I53" s="223"/>
    </row>
    <row r="54" spans="2:9" s="60" customFormat="1" ht="21.6" customHeight="1" x14ac:dyDescent="0.3">
      <c r="B54" s="67">
        <f>OPEX!B51</f>
        <v>0</v>
      </c>
      <c r="C54" s="68">
        <f>OPEX!E51</f>
        <v>0</v>
      </c>
      <c r="E54" s="64"/>
      <c r="H54" s="61">
        <f t="shared" si="0"/>
        <v>0</v>
      </c>
      <c r="I54" s="223"/>
    </row>
    <row r="55" spans="2:9" s="60" customFormat="1" ht="21.6" customHeight="1" x14ac:dyDescent="0.3">
      <c r="B55" s="67">
        <f>OPEX!B52</f>
        <v>0</v>
      </c>
      <c r="C55" s="68">
        <f>OPEX!E52</f>
        <v>0</v>
      </c>
      <c r="E55" s="64"/>
      <c r="H55" s="61">
        <f t="shared" si="0"/>
        <v>0</v>
      </c>
      <c r="I55" s="223"/>
    </row>
    <row r="56" spans="2:9" s="60" customFormat="1" ht="21.6" customHeight="1" x14ac:dyDescent="0.3">
      <c r="B56" s="67">
        <f>OPEX!B53</f>
        <v>0</v>
      </c>
      <c r="C56" s="68">
        <f>OPEX!E53</f>
        <v>0</v>
      </c>
      <c r="E56" s="64"/>
      <c r="H56" s="61">
        <f t="shared" si="0"/>
        <v>0</v>
      </c>
      <c r="I56" s="223"/>
    </row>
    <row r="57" spans="2:9" s="60" customFormat="1" ht="21.6" customHeight="1" x14ac:dyDescent="0.3">
      <c r="B57" s="67">
        <f>OPEX!B54</f>
        <v>0</v>
      </c>
      <c r="C57" s="68">
        <f>OPEX!E54</f>
        <v>0</v>
      </c>
      <c r="E57" s="64"/>
      <c r="H57" s="61">
        <f t="shared" si="0"/>
        <v>0</v>
      </c>
      <c r="I57" s="223"/>
    </row>
    <row r="58" spans="2:9" s="60" customFormat="1" ht="21.6" customHeight="1" x14ac:dyDescent="0.3">
      <c r="B58" s="67">
        <f>OPEX!B55</f>
        <v>0</v>
      </c>
      <c r="C58" s="68">
        <f>OPEX!E55</f>
        <v>0</v>
      </c>
      <c r="E58" s="64"/>
      <c r="H58" s="61">
        <f t="shared" si="0"/>
        <v>0</v>
      </c>
      <c r="I58" s="223"/>
    </row>
    <row r="59" spans="2:9" s="60" customFormat="1" ht="21.6" customHeight="1" x14ac:dyDescent="0.3">
      <c r="B59" s="67">
        <f>OPEX!B56</f>
        <v>0</v>
      </c>
      <c r="C59" s="68">
        <f>OPEX!E56</f>
        <v>0</v>
      </c>
      <c r="E59" s="64"/>
      <c r="H59" s="61">
        <f t="shared" si="0"/>
        <v>0</v>
      </c>
      <c r="I59" s="223"/>
    </row>
    <row r="60" spans="2:9" s="60" customFormat="1" ht="21.6" customHeight="1" x14ac:dyDescent="0.3">
      <c r="B60" s="67">
        <f>OPEX!B57</f>
        <v>0</v>
      </c>
      <c r="C60" s="68">
        <f>OPEX!E57</f>
        <v>0</v>
      </c>
      <c r="E60" s="64"/>
      <c r="H60" s="61">
        <f t="shared" si="0"/>
        <v>0</v>
      </c>
      <c r="I60" s="223"/>
    </row>
    <row r="61" spans="2:9" s="60" customFormat="1" ht="21.6" customHeight="1" x14ac:dyDescent="0.3">
      <c r="B61" s="67">
        <f>OPEX!B58</f>
        <v>0</v>
      </c>
      <c r="C61" s="68">
        <f>OPEX!E58</f>
        <v>0</v>
      </c>
      <c r="E61" s="64"/>
      <c r="H61" s="61">
        <f t="shared" si="0"/>
        <v>0</v>
      </c>
      <c r="I61" s="223"/>
    </row>
    <row r="62" spans="2:9" s="60" customFormat="1" ht="21.6" customHeight="1" x14ac:dyDescent="0.3">
      <c r="B62" s="67">
        <f>OPEX!B59</f>
        <v>0</v>
      </c>
      <c r="C62" s="68">
        <f>OPEX!E59</f>
        <v>0</v>
      </c>
      <c r="E62" s="64"/>
      <c r="H62" s="61">
        <f t="shared" si="0"/>
        <v>0</v>
      </c>
      <c r="I62" s="223"/>
    </row>
    <row r="63" spans="2:9" s="60" customFormat="1" ht="21.6" customHeight="1" x14ac:dyDescent="0.3">
      <c r="B63" s="67">
        <f>OPEX!B60</f>
        <v>0</v>
      </c>
      <c r="C63" s="68">
        <f>OPEX!E60</f>
        <v>0</v>
      </c>
      <c r="E63" s="64"/>
      <c r="H63" s="61">
        <f t="shared" si="0"/>
        <v>0</v>
      </c>
      <c r="I63" s="223"/>
    </row>
    <row r="64" spans="2:9" s="60" customFormat="1" ht="21.6" customHeight="1" x14ac:dyDescent="0.3">
      <c r="B64" s="67">
        <f>OPEX!B61</f>
        <v>0</v>
      </c>
      <c r="C64" s="68">
        <f>OPEX!E61</f>
        <v>0</v>
      </c>
      <c r="E64" s="64"/>
      <c r="H64" s="61">
        <f t="shared" si="0"/>
        <v>0</v>
      </c>
      <c r="I64" s="223"/>
    </row>
    <row r="65" spans="2:9" s="60" customFormat="1" ht="21.6" customHeight="1" x14ac:dyDescent="0.3">
      <c r="B65" s="67">
        <f>OPEX!B62</f>
        <v>0</v>
      </c>
      <c r="C65" s="68">
        <f>OPEX!E62</f>
        <v>0</v>
      </c>
      <c r="E65" s="64"/>
      <c r="H65" s="61">
        <f t="shared" si="0"/>
        <v>0</v>
      </c>
      <c r="I65" s="223"/>
    </row>
    <row r="66" spans="2:9" s="60" customFormat="1" ht="21.6" customHeight="1" x14ac:dyDescent="0.3">
      <c r="B66" s="67">
        <f>OPEX!B63</f>
        <v>0</v>
      </c>
      <c r="C66" s="68">
        <f>OPEX!E63</f>
        <v>0</v>
      </c>
      <c r="E66" s="64"/>
      <c r="H66" s="61">
        <f t="shared" si="0"/>
        <v>0</v>
      </c>
      <c r="I66" s="223"/>
    </row>
    <row r="67" spans="2:9" s="60" customFormat="1" ht="21.6" customHeight="1" x14ac:dyDescent="0.3">
      <c r="B67" s="67">
        <f>OPEX!B64</f>
        <v>0</v>
      </c>
      <c r="C67" s="68">
        <f>OPEX!E64</f>
        <v>0</v>
      </c>
      <c r="E67" s="64"/>
      <c r="H67" s="61">
        <f t="shared" si="0"/>
        <v>0</v>
      </c>
      <c r="I67" s="223"/>
    </row>
    <row r="68" spans="2:9" s="60" customFormat="1" ht="21.6" customHeight="1" x14ac:dyDescent="0.3">
      <c r="B68" s="67">
        <f>OPEX!B65</f>
        <v>0</v>
      </c>
      <c r="C68" s="68">
        <f>OPEX!E65</f>
        <v>0</v>
      </c>
      <c r="E68" s="64"/>
      <c r="H68" s="61">
        <f t="shared" si="0"/>
        <v>0</v>
      </c>
      <c r="I68" s="223"/>
    </row>
    <row r="69" spans="2:9" s="60" customFormat="1" ht="21.6" customHeight="1" x14ac:dyDescent="0.3">
      <c r="B69" s="67">
        <f>OPEX!B66</f>
        <v>0</v>
      </c>
      <c r="C69" s="68">
        <f>OPEX!E66</f>
        <v>0</v>
      </c>
      <c r="E69" s="64"/>
      <c r="H69" s="61">
        <f t="shared" si="0"/>
        <v>0</v>
      </c>
      <c r="I69" s="223"/>
    </row>
    <row r="70" spans="2:9" s="60" customFormat="1" ht="21.6" customHeight="1" x14ac:dyDescent="0.3">
      <c r="B70" s="67">
        <f>OPEX!B67</f>
        <v>0</v>
      </c>
      <c r="C70" s="68">
        <f>OPEX!E67</f>
        <v>0</v>
      </c>
      <c r="E70" s="64"/>
      <c r="H70" s="61">
        <f t="shared" si="0"/>
        <v>0</v>
      </c>
      <c r="I70" s="223"/>
    </row>
    <row r="71" spans="2:9" s="60" customFormat="1" ht="21.6" customHeight="1" x14ac:dyDescent="0.3">
      <c r="B71" s="67">
        <f>OPEX!B68</f>
        <v>0</v>
      </c>
      <c r="C71" s="68">
        <f>OPEX!E68</f>
        <v>0</v>
      </c>
      <c r="E71" s="64"/>
      <c r="H71" s="61">
        <f t="shared" ref="H71:H81" si="5">E71-C71</f>
        <v>0</v>
      </c>
      <c r="I71" s="223"/>
    </row>
    <row r="72" spans="2:9" s="60" customFormat="1" ht="21.6" customHeight="1" x14ac:dyDescent="0.3">
      <c r="B72" s="67">
        <f>OPEX!B69</f>
        <v>0</v>
      </c>
      <c r="C72" s="68">
        <f>OPEX!E69</f>
        <v>0</v>
      </c>
      <c r="E72" s="64"/>
      <c r="H72" s="61">
        <f t="shared" si="5"/>
        <v>0</v>
      </c>
      <c r="I72" s="223"/>
    </row>
    <row r="73" spans="2:9" s="60" customFormat="1" ht="21.6" customHeight="1" x14ac:dyDescent="0.3">
      <c r="B73" s="67">
        <f>OPEX!B70</f>
        <v>0</v>
      </c>
      <c r="C73" s="68">
        <f>OPEX!E70</f>
        <v>0</v>
      </c>
      <c r="E73" s="64"/>
      <c r="H73" s="61">
        <f t="shared" si="5"/>
        <v>0</v>
      </c>
      <c r="I73" s="223"/>
    </row>
    <row r="74" spans="2:9" s="60" customFormat="1" ht="21.6" customHeight="1" x14ac:dyDescent="0.3">
      <c r="B74" s="67">
        <f>OPEX!B71</f>
        <v>0</v>
      </c>
      <c r="C74" s="68">
        <f>OPEX!E71</f>
        <v>0</v>
      </c>
      <c r="E74" s="64"/>
      <c r="H74" s="61">
        <f t="shared" si="5"/>
        <v>0</v>
      </c>
      <c r="I74" s="223"/>
    </row>
    <row r="75" spans="2:9" s="60" customFormat="1" ht="21.6" customHeight="1" x14ac:dyDescent="0.3">
      <c r="B75" s="67">
        <f>OPEX!B72</f>
        <v>0</v>
      </c>
      <c r="C75" s="68">
        <f>OPEX!E72</f>
        <v>0</v>
      </c>
      <c r="E75" s="64"/>
      <c r="H75" s="61">
        <f t="shared" si="5"/>
        <v>0</v>
      </c>
      <c r="I75" s="223"/>
    </row>
    <row r="76" spans="2:9" s="60" customFormat="1" ht="15.6" x14ac:dyDescent="0.3">
      <c r="B76" s="67">
        <f>OPEX!B73</f>
        <v>0</v>
      </c>
      <c r="C76" s="68">
        <f>OPEX!E73</f>
        <v>0</v>
      </c>
      <c r="E76" s="64"/>
      <c r="H76" s="61">
        <f t="shared" si="5"/>
        <v>0</v>
      </c>
      <c r="I76" s="223"/>
    </row>
    <row r="77" spans="2:9" s="60" customFormat="1" ht="15.6" x14ac:dyDescent="0.3">
      <c r="B77" s="67">
        <f>OPEX!B74</f>
        <v>0</v>
      </c>
      <c r="C77" s="68">
        <f>OPEX!E74</f>
        <v>0</v>
      </c>
      <c r="E77" s="64"/>
      <c r="H77" s="61">
        <f t="shared" si="5"/>
        <v>0</v>
      </c>
      <c r="I77" s="223"/>
    </row>
    <row r="78" spans="2:9" s="60" customFormat="1" ht="15.6" x14ac:dyDescent="0.3">
      <c r="B78" s="67">
        <f>OPEX!B75</f>
        <v>0</v>
      </c>
      <c r="C78" s="68">
        <f>OPEX!E75</f>
        <v>0</v>
      </c>
      <c r="E78" s="64"/>
      <c r="H78" s="61">
        <f t="shared" si="5"/>
        <v>0</v>
      </c>
      <c r="I78" s="223"/>
    </row>
    <row r="79" spans="2:9" s="60" customFormat="1" ht="15.6" x14ac:dyDescent="0.3">
      <c r="B79" s="67">
        <f>OPEX!B76</f>
        <v>0</v>
      </c>
      <c r="C79" s="68">
        <f>OPEX!E76</f>
        <v>0</v>
      </c>
      <c r="E79" s="64"/>
      <c r="H79" s="61">
        <f t="shared" si="5"/>
        <v>0</v>
      </c>
      <c r="I79" s="223"/>
    </row>
    <row r="80" spans="2:9" s="60" customFormat="1" ht="15.6" x14ac:dyDescent="0.3">
      <c r="B80" s="67">
        <f>OPEX!B77</f>
        <v>0</v>
      </c>
      <c r="C80" s="68">
        <f>OPEX!E77</f>
        <v>0</v>
      </c>
      <c r="E80" s="64"/>
      <c r="H80" s="61">
        <f t="shared" si="5"/>
        <v>0</v>
      </c>
      <c r="I80" s="223"/>
    </row>
    <row r="81" spans="2:9" s="60" customFormat="1" ht="15.6" x14ac:dyDescent="0.3">
      <c r="B81" s="67">
        <f>OPEX!B78</f>
        <v>0</v>
      </c>
      <c r="C81" s="68">
        <f>OPEX!E78</f>
        <v>0</v>
      </c>
      <c r="E81" s="64"/>
      <c r="H81" s="61">
        <f t="shared" si="5"/>
        <v>0</v>
      </c>
      <c r="I81" s="223"/>
    </row>
    <row r="82" spans="2:9" s="60" customFormat="1" ht="15.6" x14ac:dyDescent="0.3">
      <c r="B82" s="67">
        <f>OPEX!B79</f>
        <v>0</v>
      </c>
      <c r="C82" s="68">
        <f>OPEX!E79</f>
        <v>0</v>
      </c>
      <c r="E82" s="64"/>
      <c r="H82" s="64"/>
      <c r="I82" s="223"/>
    </row>
    <row r="83" spans="2:9" s="60" customFormat="1" ht="15.6" x14ac:dyDescent="0.3">
      <c r="B83" s="67">
        <f>OPEX!B80</f>
        <v>0</v>
      </c>
      <c r="C83" s="68">
        <f>OPEX!E80</f>
        <v>0</v>
      </c>
      <c r="E83" s="64"/>
      <c r="H83" s="64"/>
      <c r="I83" s="223"/>
    </row>
    <row r="84" spans="2:9" ht="15.6" x14ac:dyDescent="0.3">
      <c r="B84" s="67">
        <f>OPEX!B81</f>
        <v>0</v>
      </c>
      <c r="C84" s="68">
        <f>OPEX!E81</f>
        <v>0</v>
      </c>
    </row>
    <row r="85" spans="2:9" ht="15.6" x14ac:dyDescent="0.3">
      <c r="B85" s="67">
        <f>OPEX!B82</f>
        <v>0</v>
      </c>
      <c r="C85" s="68">
        <f>OPEX!E82</f>
        <v>0</v>
      </c>
    </row>
    <row r="86" spans="2:9" ht="15.6" x14ac:dyDescent="0.3">
      <c r="B86" s="67">
        <f>OPEX!B83</f>
        <v>0</v>
      </c>
      <c r="C86" s="68">
        <f>OPEX!E83</f>
        <v>0</v>
      </c>
    </row>
    <row r="87" spans="2:9" ht="15.6" x14ac:dyDescent="0.3">
      <c r="B87" s="67">
        <f>OPEX!B84</f>
        <v>0</v>
      </c>
      <c r="C87" s="68">
        <f>OPEX!E84</f>
        <v>0</v>
      </c>
    </row>
    <row r="88" spans="2:9" ht="15.6" x14ac:dyDescent="0.3">
      <c r="B88" s="67">
        <f>OPEX!B85</f>
        <v>0</v>
      </c>
      <c r="C88" s="68">
        <f>OPEX!E85</f>
        <v>0</v>
      </c>
    </row>
    <row r="89" spans="2:9" ht="15.6" x14ac:dyDescent="0.3">
      <c r="B89" s="67">
        <f>OPEX!B86</f>
        <v>0</v>
      </c>
      <c r="C89" s="68">
        <f>OPEX!E86</f>
        <v>0</v>
      </c>
    </row>
    <row r="90" spans="2:9" ht="15.6" x14ac:dyDescent="0.3">
      <c r="B90" s="67">
        <f>OPEX!B87</f>
        <v>0</v>
      </c>
      <c r="C90" s="68">
        <f>OPEX!E87</f>
        <v>0</v>
      </c>
    </row>
    <row r="91" spans="2:9" ht="15.6" x14ac:dyDescent="0.3">
      <c r="B91" s="67">
        <f>OPEX!B88</f>
        <v>0</v>
      </c>
      <c r="C91" s="68">
        <f>OPEX!E88</f>
        <v>0</v>
      </c>
    </row>
    <row r="92" spans="2:9" ht="15.6" x14ac:dyDescent="0.3">
      <c r="B92" s="67">
        <f>OPEX!B89</f>
        <v>0</v>
      </c>
      <c r="C92" s="68">
        <f>OPEX!E89</f>
        <v>0</v>
      </c>
    </row>
    <row r="93" spans="2:9" ht="15.6" x14ac:dyDescent="0.3">
      <c r="B93" s="67">
        <f>OPEX!B90</f>
        <v>0</v>
      </c>
      <c r="C93" s="68">
        <f>OPEX!E90</f>
        <v>0</v>
      </c>
    </row>
    <row r="94" spans="2:9" ht="15.6" x14ac:dyDescent="0.3">
      <c r="B94" s="67">
        <f>OPEX!B91</f>
        <v>0</v>
      </c>
      <c r="C94" s="68">
        <f>OPEX!E91</f>
        <v>0</v>
      </c>
    </row>
    <row r="95" spans="2:9" ht="15.6" x14ac:dyDescent="0.3">
      <c r="B95" s="67">
        <f>OPEX!B92</f>
        <v>0</v>
      </c>
      <c r="C95" s="68">
        <f>OPEX!E92</f>
        <v>0</v>
      </c>
    </row>
    <row r="96" spans="2:9" ht="15.6" x14ac:dyDescent="0.3">
      <c r="B96" s="67">
        <f>OPEX!B93</f>
        <v>0</v>
      </c>
      <c r="C96" s="68">
        <f>OPEX!E93</f>
        <v>0</v>
      </c>
    </row>
    <row r="97" spans="2:3" ht="15.6" x14ac:dyDescent="0.3">
      <c r="B97" s="67">
        <f>OPEX!B94</f>
        <v>0</v>
      </c>
      <c r="C97" s="68">
        <f>OPEX!E94</f>
        <v>0</v>
      </c>
    </row>
    <row r="98" spans="2:3" ht="15.6" x14ac:dyDescent="0.3">
      <c r="B98" s="67">
        <f>OPEX!B95</f>
        <v>0</v>
      </c>
      <c r="C98" s="68">
        <f>OPEX!E95</f>
        <v>0</v>
      </c>
    </row>
    <row r="99" spans="2:3" ht="15.6" x14ac:dyDescent="0.3">
      <c r="B99" s="67">
        <f>OPEX!B96</f>
        <v>0</v>
      </c>
      <c r="C99" s="68">
        <f>OPEX!E96</f>
        <v>0</v>
      </c>
    </row>
    <row r="100" spans="2:3" ht="15.6" x14ac:dyDescent="0.3">
      <c r="B100" s="67">
        <f>OPEX!B97</f>
        <v>0</v>
      </c>
      <c r="C100" s="68">
        <f>OPEX!E97</f>
        <v>0</v>
      </c>
    </row>
    <row r="101" spans="2:3" ht="15.6" x14ac:dyDescent="0.3">
      <c r="B101" s="67">
        <f>OPEX!B98</f>
        <v>0</v>
      </c>
      <c r="C101" s="68">
        <f>OPEX!E98</f>
        <v>0</v>
      </c>
    </row>
    <row r="102" spans="2:3" ht="15.6" x14ac:dyDescent="0.3">
      <c r="B102" s="67">
        <f>OPEX!B99</f>
        <v>0</v>
      </c>
      <c r="C102" s="68">
        <f>OPEX!E99</f>
        <v>0</v>
      </c>
    </row>
    <row r="103" spans="2:3" ht="15.6" x14ac:dyDescent="0.3">
      <c r="B103" s="67">
        <f>OPEX!B100</f>
        <v>0</v>
      </c>
      <c r="C103" s="68">
        <f>OPEX!E100</f>
        <v>0</v>
      </c>
    </row>
    <row r="104" spans="2:3" ht="15.6" x14ac:dyDescent="0.3">
      <c r="B104" s="67">
        <f>OPEX!B101</f>
        <v>0</v>
      </c>
      <c r="C104" s="68">
        <f>OPEX!E101</f>
        <v>0</v>
      </c>
    </row>
    <row r="105" spans="2:3" ht="15.6" x14ac:dyDescent="0.3">
      <c r="B105" s="67">
        <f>OPEX!B102</f>
        <v>0</v>
      </c>
      <c r="C105" s="68">
        <f>OPEX!E102</f>
        <v>0</v>
      </c>
    </row>
    <row r="106" spans="2:3" ht="15.6" x14ac:dyDescent="0.3">
      <c r="B106" s="67">
        <f>OPEX!B103</f>
        <v>0</v>
      </c>
      <c r="C106" s="68">
        <f>OPEX!E103</f>
        <v>0</v>
      </c>
    </row>
    <row r="107" spans="2:3" ht="15.6" x14ac:dyDescent="0.3">
      <c r="B107" s="67">
        <f>OPEX!B104</f>
        <v>0</v>
      </c>
      <c r="C107" s="68">
        <f>OPEX!E104</f>
        <v>0</v>
      </c>
    </row>
    <row r="108" spans="2:3" ht="15.6" x14ac:dyDescent="0.3">
      <c r="B108" s="67">
        <f>OPEX!B105</f>
        <v>0</v>
      </c>
      <c r="C108" s="68">
        <f>OPEX!E105</f>
        <v>0</v>
      </c>
    </row>
    <row r="109" spans="2:3" ht="15.6" x14ac:dyDescent="0.3">
      <c r="B109" s="67">
        <f>OPEX!B106</f>
        <v>0</v>
      </c>
      <c r="C109" s="68">
        <f>OPEX!E106</f>
        <v>0</v>
      </c>
    </row>
    <row r="110" spans="2:3" ht="15.6" x14ac:dyDescent="0.3">
      <c r="B110" s="67">
        <f>OPEX!B107</f>
        <v>0</v>
      </c>
      <c r="C110" s="68">
        <f>OPEX!E107</f>
        <v>0</v>
      </c>
    </row>
    <row r="111" spans="2:3" ht="15.6" x14ac:dyDescent="0.3">
      <c r="B111" s="67">
        <f>OPEX!B108</f>
        <v>0</v>
      </c>
      <c r="C111" s="68">
        <f>OPEX!E108</f>
        <v>0</v>
      </c>
    </row>
    <row r="112" spans="2:3" ht="15.6" x14ac:dyDescent="0.3">
      <c r="B112" s="67">
        <f>OPEX!B109</f>
        <v>0</v>
      </c>
      <c r="C112" s="68">
        <f>OPEX!E109</f>
        <v>0</v>
      </c>
    </row>
    <row r="113" spans="2:3" ht="15.6" x14ac:dyDescent="0.3">
      <c r="B113" s="67">
        <f>OPEX!B110</f>
        <v>0</v>
      </c>
      <c r="C113" s="68">
        <f>OPEX!E110</f>
        <v>0</v>
      </c>
    </row>
    <row r="114" spans="2:3" ht="15.6" x14ac:dyDescent="0.3">
      <c r="B114" s="67">
        <f>OPEX!B111</f>
        <v>0</v>
      </c>
      <c r="C114" s="68">
        <f>OPEX!E111</f>
        <v>0</v>
      </c>
    </row>
    <row r="115" spans="2:3" ht="15.6" x14ac:dyDescent="0.3">
      <c r="B115" s="67">
        <f>OPEX!B112</f>
        <v>0</v>
      </c>
      <c r="C115" s="68">
        <f>OPEX!E112</f>
        <v>0</v>
      </c>
    </row>
    <row r="116" spans="2:3" ht="15.6" x14ac:dyDescent="0.3">
      <c r="B116" s="67">
        <f>OPEX!B113</f>
        <v>0</v>
      </c>
      <c r="C116" s="68">
        <f>OPEX!E113</f>
        <v>0</v>
      </c>
    </row>
    <row r="117" spans="2:3" ht="15.6" x14ac:dyDescent="0.3">
      <c r="B117" s="67">
        <f>OPEX!B114</f>
        <v>0</v>
      </c>
      <c r="C117" s="68">
        <f>OPEX!E114</f>
        <v>0</v>
      </c>
    </row>
    <row r="118" spans="2:3" ht="15.6" x14ac:dyDescent="0.3">
      <c r="B118" s="67">
        <f>OPEX!B115</f>
        <v>0</v>
      </c>
      <c r="C118" s="68">
        <f>OPEX!E115</f>
        <v>0</v>
      </c>
    </row>
    <row r="119" spans="2:3" ht="15.6" x14ac:dyDescent="0.3">
      <c r="B119" s="67">
        <f>OPEX!B116</f>
        <v>0</v>
      </c>
      <c r="C119" s="68">
        <f>OPEX!E116</f>
        <v>0</v>
      </c>
    </row>
    <row r="120" spans="2:3" ht="15.6" x14ac:dyDescent="0.3">
      <c r="B120" s="67">
        <f>OPEX!B117</f>
        <v>0</v>
      </c>
      <c r="C120" s="68">
        <f>OPEX!E117</f>
        <v>0</v>
      </c>
    </row>
    <row r="121" spans="2:3" ht="15.6" x14ac:dyDescent="0.3">
      <c r="B121" s="67">
        <f>OPEX!B118</f>
        <v>0</v>
      </c>
      <c r="C121" s="68">
        <f>OPEX!E118</f>
        <v>0</v>
      </c>
    </row>
    <row r="122" spans="2:3" ht="15.6" x14ac:dyDescent="0.3">
      <c r="B122" s="67">
        <f>OPEX!B119</f>
        <v>0</v>
      </c>
      <c r="C122" s="68">
        <f>OPEX!E119</f>
        <v>0</v>
      </c>
    </row>
    <row r="123" spans="2:3" ht="15.6" x14ac:dyDescent="0.3">
      <c r="B123" s="67">
        <f>OPEX!B120</f>
        <v>0</v>
      </c>
      <c r="C123" s="68">
        <f>OPEX!E120</f>
        <v>0</v>
      </c>
    </row>
    <row r="124" spans="2:3" ht="15.6" x14ac:dyDescent="0.3">
      <c r="B124" s="67">
        <f>OPEX!B121</f>
        <v>0</v>
      </c>
      <c r="C124" s="68">
        <f>OPEX!E121</f>
        <v>0</v>
      </c>
    </row>
    <row r="125" spans="2:3" ht="15.6" x14ac:dyDescent="0.3">
      <c r="B125" s="67">
        <f>OPEX!B122</f>
        <v>0</v>
      </c>
      <c r="C125" s="68">
        <f>OPEX!E122</f>
        <v>0</v>
      </c>
    </row>
    <row r="126" spans="2:3" ht="15.6" x14ac:dyDescent="0.3">
      <c r="B126" s="67">
        <f>OPEX!B123</f>
        <v>0</v>
      </c>
      <c r="C126" s="68">
        <f>OPEX!E123</f>
        <v>0</v>
      </c>
    </row>
    <row r="127" spans="2:3" ht="15.6" x14ac:dyDescent="0.3">
      <c r="B127" s="67">
        <f>OPEX!B124</f>
        <v>0</v>
      </c>
      <c r="C127" s="68">
        <f>OPEX!E124</f>
        <v>0</v>
      </c>
    </row>
    <row r="128" spans="2:3" ht="15.6" x14ac:dyDescent="0.3">
      <c r="B128" s="67">
        <f>OPEX!B125</f>
        <v>0</v>
      </c>
      <c r="C128" s="68">
        <f>OPEX!E125</f>
        <v>0</v>
      </c>
    </row>
    <row r="129" spans="2:3" ht="15.6" x14ac:dyDescent="0.3">
      <c r="B129" s="67">
        <f>OPEX!B126</f>
        <v>0</v>
      </c>
      <c r="C129" s="68">
        <f>OPEX!E126</f>
        <v>0</v>
      </c>
    </row>
    <row r="130" spans="2:3" ht="15.6" x14ac:dyDescent="0.3">
      <c r="B130" s="67">
        <f>OPEX!B127</f>
        <v>0</v>
      </c>
      <c r="C130" s="68">
        <f>OPEX!E127</f>
        <v>0</v>
      </c>
    </row>
    <row r="131" spans="2:3" ht="15.6" x14ac:dyDescent="0.3">
      <c r="B131" s="67">
        <f>OPEX!B128</f>
        <v>0</v>
      </c>
      <c r="C131" s="68">
        <f>OPEX!E128</f>
        <v>0</v>
      </c>
    </row>
    <row r="132" spans="2:3" ht="15.6" x14ac:dyDescent="0.3">
      <c r="B132" s="67">
        <f>OPEX!B129</f>
        <v>0</v>
      </c>
      <c r="C132" s="68">
        <f>OPEX!E129</f>
        <v>0</v>
      </c>
    </row>
    <row r="133" spans="2:3" ht="15.6" x14ac:dyDescent="0.3">
      <c r="B133" s="67">
        <f>OPEX!B130</f>
        <v>0</v>
      </c>
      <c r="C133" s="68">
        <f>OPEX!E130</f>
        <v>0</v>
      </c>
    </row>
    <row r="134" spans="2:3" ht="15.6" x14ac:dyDescent="0.3">
      <c r="B134" s="67">
        <f>OPEX!B131</f>
        <v>0</v>
      </c>
      <c r="C134" s="68">
        <f>OPEX!E131</f>
        <v>0</v>
      </c>
    </row>
    <row r="135" spans="2:3" ht="15.6" x14ac:dyDescent="0.3">
      <c r="B135" s="67">
        <f>OPEX!B132</f>
        <v>0</v>
      </c>
      <c r="C135" s="68">
        <f>OPEX!E132</f>
        <v>0</v>
      </c>
    </row>
    <row r="136" spans="2:3" ht="15.6" x14ac:dyDescent="0.3">
      <c r="B136" s="67">
        <f>OPEX!B133</f>
        <v>0</v>
      </c>
      <c r="C136" s="68">
        <f>OPEX!E133</f>
        <v>0</v>
      </c>
    </row>
    <row r="137" spans="2:3" ht="15.6" x14ac:dyDescent="0.3">
      <c r="B137" s="67">
        <f>OPEX!B134</f>
        <v>0</v>
      </c>
      <c r="C137" s="68">
        <f>OPEX!E134</f>
        <v>0</v>
      </c>
    </row>
    <row r="138" spans="2:3" ht="15.6" x14ac:dyDescent="0.3">
      <c r="B138" s="67">
        <f>OPEX!B135</f>
        <v>0</v>
      </c>
      <c r="C138" s="68">
        <f>OPEX!E135</f>
        <v>0</v>
      </c>
    </row>
    <row r="139" spans="2:3" ht="15.6" x14ac:dyDescent="0.3">
      <c r="B139" s="67">
        <f>OPEX!B136</f>
        <v>0</v>
      </c>
      <c r="C139" s="68">
        <f>OPEX!E136</f>
        <v>0</v>
      </c>
    </row>
    <row r="140" spans="2:3" ht="15.6" x14ac:dyDescent="0.3">
      <c r="B140" s="67">
        <f>OPEX!B137</f>
        <v>0</v>
      </c>
      <c r="C140" s="68">
        <f>OPEX!E137</f>
        <v>0</v>
      </c>
    </row>
    <row r="141" spans="2:3" ht="15.6" x14ac:dyDescent="0.3">
      <c r="B141" s="67">
        <f>OPEX!B138</f>
        <v>0</v>
      </c>
      <c r="C141" s="68">
        <f>OPEX!E138</f>
        <v>0</v>
      </c>
    </row>
    <row r="142" spans="2:3" ht="15.6" x14ac:dyDescent="0.3">
      <c r="B142" s="67">
        <f>OPEX!B139</f>
        <v>0</v>
      </c>
      <c r="C142" s="68">
        <f>OPEX!E139</f>
        <v>0</v>
      </c>
    </row>
    <row r="143" spans="2:3" ht="15.6" x14ac:dyDescent="0.3">
      <c r="B143" s="67">
        <f>OPEX!B140</f>
        <v>0</v>
      </c>
      <c r="C143" s="68">
        <f>OPEX!E140</f>
        <v>0</v>
      </c>
    </row>
    <row r="144" spans="2:3" ht="15.6" x14ac:dyDescent="0.3">
      <c r="B144" s="67">
        <f>OPEX!B141</f>
        <v>0</v>
      </c>
      <c r="C144" s="68">
        <f>OPEX!E141</f>
        <v>0</v>
      </c>
    </row>
    <row r="145" spans="2:3" ht="15.6" x14ac:dyDescent="0.3">
      <c r="B145" s="67">
        <f>OPEX!B142</f>
        <v>0</v>
      </c>
      <c r="C145" s="68">
        <f>OPEX!E142</f>
        <v>0</v>
      </c>
    </row>
    <row r="146" spans="2:3" ht="15.6" x14ac:dyDescent="0.3">
      <c r="B146" s="67">
        <f>OPEX!B143</f>
        <v>0</v>
      </c>
      <c r="C146" s="68">
        <f>OPEX!E143</f>
        <v>0</v>
      </c>
    </row>
    <row r="147" spans="2:3" ht="15.6" x14ac:dyDescent="0.3">
      <c r="B147" s="67">
        <f>OPEX!B144</f>
        <v>0</v>
      </c>
      <c r="C147" s="68">
        <f>OPEX!E144</f>
        <v>0</v>
      </c>
    </row>
    <row r="148" spans="2:3" ht="15.6" x14ac:dyDescent="0.3">
      <c r="B148" s="67">
        <f>OPEX!B145</f>
        <v>0</v>
      </c>
      <c r="C148" s="68">
        <f>OPEX!E145</f>
        <v>0</v>
      </c>
    </row>
    <row r="149" spans="2:3" ht="15.6" x14ac:dyDescent="0.3">
      <c r="B149" s="67">
        <f>OPEX!B146</f>
        <v>0</v>
      </c>
      <c r="C149" s="68">
        <f>OPEX!E146</f>
        <v>0</v>
      </c>
    </row>
    <row r="150" spans="2:3" ht="15.6" x14ac:dyDescent="0.3">
      <c r="B150" s="67">
        <f>OPEX!B147</f>
        <v>0</v>
      </c>
      <c r="C150" s="68">
        <f>OPEX!E147</f>
        <v>0</v>
      </c>
    </row>
    <row r="151" spans="2:3" ht="15.6" x14ac:dyDescent="0.3">
      <c r="B151" s="67">
        <f>OPEX!B148</f>
        <v>0</v>
      </c>
      <c r="C151" s="68">
        <f>OPEX!E148</f>
        <v>0</v>
      </c>
    </row>
    <row r="152" spans="2:3" ht="15.6" x14ac:dyDescent="0.3">
      <c r="B152" s="67">
        <f>OPEX!B149</f>
        <v>0</v>
      </c>
      <c r="C152" s="68">
        <f>OPEX!E149</f>
        <v>0</v>
      </c>
    </row>
    <row r="153" spans="2:3" ht="15.6" x14ac:dyDescent="0.3">
      <c r="B153" s="67">
        <f>OPEX!B150</f>
        <v>0</v>
      </c>
      <c r="C153" s="68">
        <f>OPEX!E150</f>
        <v>0</v>
      </c>
    </row>
    <row r="154" spans="2:3" ht="15.6" x14ac:dyDescent="0.3">
      <c r="B154" s="67">
        <f>OPEX!B151</f>
        <v>0</v>
      </c>
      <c r="C154" s="68">
        <f>OPEX!E151</f>
        <v>0</v>
      </c>
    </row>
    <row r="155" spans="2:3" ht="15.6" x14ac:dyDescent="0.3">
      <c r="B155" s="67">
        <f>OPEX!B152</f>
        <v>0</v>
      </c>
      <c r="C155" s="68">
        <f>OPEX!E152</f>
        <v>0</v>
      </c>
    </row>
    <row r="156" spans="2:3" ht="15.6" x14ac:dyDescent="0.3">
      <c r="B156" s="67">
        <f>OPEX!B153</f>
        <v>0</v>
      </c>
      <c r="C156" s="68">
        <f>OPEX!E153</f>
        <v>0</v>
      </c>
    </row>
    <row r="157" spans="2:3" ht="15.6" x14ac:dyDescent="0.3">
      <c r="B157" s="67">
        <f>OPEX!B154</f>
        <v>0</v>
      </c>
      <c r="C157" s="68">
        <f>OPEX!E154</f>
        <v>0</v>
      </c>
    </row>
    <row r="158" spans="2:3" ht="15.6" x14ac:dyDescent="0.3">
      <c r="B158" s="67">
        <f>OPEX!B155</f>
        <v>0</v>
      </c>
      <c r="C158" s="68">
        <f>OPEX!E155</f>
        <v>0</v>
      </c>
    </row>
    <row r="159" spans="2:3" ht="15.6" x14ac:dyDescent="0.3">
      <c r="B159" s="67">
        <f>OPEX!B156</f>
        <v>0</v>
      </c>
      <c r="C159" s="68">
        <f>OPEX!E156</f>
        <v>0</v>
      </c>
    </row>
    <row r="160" spans="2:3" ht="15.6" x14ac:dyDescent="0.3">
      <c r="B160" s="67">
        <f>OPEX!B157</f>
        <v>0</v>
      </c>
      <c r="C160" s="68">
        <f>OPEX!E157</f>
        <v>0</v>
      </c>
    </row>
    <row r="161" spans="2:3" ht="15.6" x14ac:dyDescent="0.3">
      <c r="B161" s="67">
        <f>OPEX!B158</f>
        <v>0</v>
      </c>
      <c r="C161" s="68">
        <f>OPEX!E158</f>
        <v>0</v>
      </c>
    </row>
    <row r="162" spans="2:3" ht="15.6" x14ac:dyDescent="0.3">
      <c r="B162" s="67">
        <f>OPEX!B159</f>
        <v>0</v>
      </c>
      <c r="C162" s="68">
        <f>OPEX!E159</f>
        <v>0</v>
      </c>
    </row>
    <row r="163" spans="2:3" ht="15.6" x14ac:dyDescent="0.3">
      <c r="B163" s="67">
        <f>OPEX!B160</f>
        <v>0</v>
      </c>
      <c r="C163" s="68">
        <f>OPEX!E160</f>
        <v>0</v>
      </c>
    </row>
    <row r="164" spans="2:3" ht="15.6" x14ac:dyDescent="0.3">
      <c r="B164" s="67">
        <f>OPEX!B161</f>
        <v>0</v>
      </c>
      <c r="C164" s="68">
        <f>OPEX!E161</f>
        <v>0</v>
      </c>
    </row>
    <row r="165" spans="2:3" ht="15.6" x14ac:dyDescent="0.3">
      <c r="B165" s="67">
        <f>OPEX!B162</f>
        <v>0</v>
      </c>
      <c r="C165" s="68">
        <f>OPEX!E162</f>
        <v>0</v>
      </c>
    </row>
    <row r="166" spans="2:3" ht="15.6" x14ac:dyDescent="0.3">
      <c r="B166" s="67">
        <f>OPEX!B163</f>
        <v>0</v>
      </c>
      <c r="C166" s="68">
        <f>OPEX!E163</f>
        <v>0</v>
      </c>
    </row>
    <row r="167" spans="2:3" ht="15.6" x14ac:dyDescent="0.3">
      <c r="B167" s="67">
        <f>OPEX!B164</f>
        <v>0</v>
      </c>
      <c r="C167" s="68">
        <f>OPEX!E164</f>
        <v>0</v>
      </c>
    </row>
    <row r="168" spans="2:3" ht="15.6" x14ac:dyDescent="0.3">
      <c r="B168" s="67">
        <f>OPEX!B165</f>
        <v>0</v>
      </c>
      <c r="C168" s="68">
        <f>OPEX!E165</f>
        <v>0</v>
      </c>
    </row>
    <row r="169" spans="2:3" ht="15.6" x14ac:dyDescent="0.3">
      <c r="B169" s="67">
        <f>OPEX!B166</f>
        <v>0</v>
      </c>
      <c r="C169" s="68">
        <f>OPEX!E166</f>
        <v>0</v>
      </c>
    </row>
    <row r="170" spans="2:3" ht="15.6" x14ac:dyDescent="0.3">
      <c r="B170" s="67">
        <f>OPEX!B167</f>
        <v>0</v>
      </c>
      <c r="C170" s="68">
        <f>OPEX!E167</f>
        <v>0</v>
      </c>
    </row>
    <row r="171" spans="2:3" ht="15.6" x14ac:dyDescent="0.3">
      <c r="B171" s="67">
        <f>OPEX!B168</f>
        <v>0</v>
      </c>
      <c r="C171" s="68">
        <f>OPEX!E168</f>
        <v>0</v>
      </c>
    </row>
    <row r="172" spans="2:3" ht="15.6" x14ac:dyDescent="0.3">
      <c r="B172" s="67">
        <f>OPEX!B169</f>
        <v>0</v>
      </c>
      <c r="C172" s="68">
        <f>OPEX!E169</f>
        <v>0</v>
      </c>
    </row>
    <row r="173" spans="2:3" ht="15.6" x14ac:dyDescent="0.3">
      <c r="B173" s="67">
        <f>OPEX!B170</f>
        <v>0</v>
      </c>
      <c r="C173" s="68">
        <f>OPEX!E170</f>
        <v>0</v>
      </c>
    </row>
    <row r="174" spans="2:3" ht="15.6" x14ac:dyDescent="0.3">
      <c r="B174" s="67">
        <f>OPEX!B171</f>
        <v>0</v>
      </c>
      <c r="C174" s="68">
        <f>OPEX!E171</f>
        <v>0</v>
      </c>
    </row>
    <row r="175" spans="2:3" ht="15.6" x14ac:dyDescent="0.3">
      <c r="B175" s="67">
        <f>OPEX!B172</f>
        <v>0</v>
      </c>
      <c r="C175" s="68">
        <f>OPEX!E172</f>
        <v>0</v>
      </c>
    </row>
    <row r="176" spans="2:3" ht="15.6" x14ac:dyDescent="0.3">
      <c r="B176" s="67">
        <f>OPEX!B173</f>
        <v>0</v>
      </c>
      <c r="C176" s="68">
        <f>OPEX!E173</f>
        <v>0</v>
      </c>
    </row>
    <row r="177" spans="2:3" ht="15.6" x14ac:dyDescent="0.3">
      <c r="B177" s="67">
        <f>OPEX!B174</f>
        <v>0</v>
      </c>
      <c r="C177" s="68">
        <f>OPEX!E174</f>
        <v>0</v>
      </c>
    </row>
    <row r="178" spans="2:3" ht="15.6" x14ac:dyDescent="0.3">
      <c r="B178" s="67">
        <f>OPEX!B175</f>
        <v>0</v>
      </c>
      <c r="C178" s="68">
        <f>OPEX!E175</f>
        <v>0</v>
      </c>
    </row>
    <row r="179" spans="2:3" ht="15.6" x14ac:dyDescent="0.3">
      <c r="B179" s="67">
        <f>OPEX!B176</f>
        <v>0</v>
      </c>
      <c r="C179" s="68">
        <f>OPEX!E176</f>
        <v>0</v>
      </c>
    </row>
    <row r="180" spans="2:3" ht="15.6" x14ac:dyDescent="0.3">
      <c r="B180" s="67">
        <f>OPEX!B177</f>
        <v>0</v>
      </c>
      <c r="C180" s="68">
        <f>OPEX!E177</f>
        <v>0</v>
      </c>
    </row>
    <row r="181" spans="2:3" ht="15.6" x14ac:dyDescent="0.3">
      <c r="B181" s="67">
        <f>OPEX!B178</f>
        <v>0</v>
      </c>
      <c r="C181" s="68">
        <f>OPEX!E178</f>
        <v>0</v>
      </c>
    </row>
    <row r="182" spans="2:3" ht="15.6" x14ac:dyDescent="0.3">
      <c r="B182" s="67">
        <f>OPEX!B179</f>
        <v>0</v>
      </c>
      <c r="C182" s="68">
        <f>OPEX!E179</f>
        <v>0</v>
      </c>
    </row>
    <row r="183" spans="2:3" ht="15.6" x14ac:dyDescent="0.3">
      <c r="B183" s="67">
        <f>OPEX!B180</f>
        <v>0</v>
      </c>
      <c r="C183" s="68">
        <f>OPEX!E180</f>
        <v>0</v>
      </c>
    </row>
    <row r="184" spans="2:3" ht="15.6" x14ac:dyDescent="0.3">
      <c r="B184" s="67">
        <f>OPEX!B181</f>
        <v>0</v>
      </c>
      <c r="C184" s="68">
        <f>OPEX!E181</f>
        <v>0</v>
      </c>
    </row>
    <row r="185" spans="2:3" ht="15.6" x14ac:dyDescent="0.3">
      <c r="B185" s="67">
        <f>OPEX!B182</f>
        <v>0</v>
      </c>
      <c r="C185" s="68">
        <f>OPEX!E182</f>
        <v>0</v>
      </c>
    </row>
    <row r="186" spans="2:3" ht="15.6" x14ac:dyDescent="0.3">
      <c r="B186" s="67">
        <f>OPEX!B183</f>
        <v>0</v>
      </c>
      <c r="C186" s="68">
        <f>OPEX!E183</f>
        <v>0</v>
      </c>
    </row>
    <row r="187" spans="2:3" ht="15.6" x14ac:dyDescent="0.3">
      <c r="B187" s="67">
        <f>OPEX!B184</f>
        <v>0</v>
      </c>
      <c r="C187" s="68">
        <f>OPEX!E184</f>
        <v>0</v>
      </c>
    </row>
    <row r="188" spans="2:3" ht="15.6" x14ac:dyDescent="0.3">
      <c r="B188" s="67">
        <f>OPEX!B185</f>
        <v>0</v>
      </c>
      <c r="C188" s="68">
        <f>OPEX!E185</f>
        <v>0</v>
      </c>
    </row>
    <row r="189" spans="2:3" ht="15.6" x14ac:dyDescent="0.3">
      <c r="B189" s="67">
        <f>OPEX!B186</f>
        <v>0</v>
      </c>
      <c r="C189" s="68">
        <f>OPEX!E186</f>
        <v>0</v>
      </c>
    </row>
    <row r="190" spans="2:3" ht="15.6" x14ac:dyDescent="0.3">
      <c r="B190" s="67">
        <f>OPEX!B187</f>
        <v>0</v>
      </c>
      <c r="C190" s="68">
        <f>OPEX!E187</f>
        <v>0</v>
      </c>
    </row>
    <row r="191" spans="2:3" ht="15.6" x14ac:dyDescent="0.3">
      <c r="B191" s="67">
        <f>OPEX!B188</f>
        <v>0</v>
      </c>
      <c r="C191" s="68">
        <f>OPEX!E188</f>
        <v>0</v>
      </c>
    </row>
    <row r="192" spans="2:3" ht="15.6" x14ac:dyDescent="0.3">
      <c r="B192" s="67">
        <f>OPEX!B189</f>
        <v>0</v>
      </c>
      <c r="C192" s="68">
        <f>OPEX!E189</f>
        <v>0</v>
      </c>
    </row>
    <row r="193" spans="2:3" ht="15.6" x14ac:dyDescent="0.3">
      <c r="B193" s="67">
        <f>OPEX!B190</f>
        <v>0</v>
      </c>
      <c r="C193" s="68">
        <f>OPEX!E190</f>
        <v>0</v>
      </c>
    </row>
    <row r="194" spans="2:3" ht="15.6" x14ac:dyDescent="0.3">
      <c r="B194" s="67">
        <f>OPEX!B191</f>
        <v>0</v>
      </c>
      <c r="C194" s="68">
        <f>OPEX!E191</f>
        <v>0</v>
      </c>
    </row>
    <row r="195" spans="2:3" ht="15.6" x14ac:dyDescent="0.3">
      <c r="B195" s="67">
        <f>OPEX!B192</f>
        <v>0</v>
      </c>
      <c r="C195" s="68">
        <f>OPEX!E192</f>
        <v>0</v>
      </c>
    </row>
    <row r="196" spans="2:3" ht="15.6" x14ac:dyDescent="0.3">
      <c r="B196" s="67">
        <f>OPEX!B193</f>
        <v>0</v>
      </c>
    </row>
    <row r="197" spans="2:3" ht="15.6" x14ac:dyDescent="0.3">
      <c r="B197" s="67">
        <f>OPEX!B194</f>
        <v>0</v>
      </c>
    </row>
    <row r="198" spans="2:3" ht="15.6" x14ac:dyDescent="0.3">
      <c r="B198" s="67">
        <f>OPEX!B195</f>
        <v>0</v>
      </c>
    </row>
    <row r="199" spans="2:3" ht="15.6" x14ac:dyDescent="0.3">
      <c r="B199" s="67">
        <f>OPEX!B196</f>
        <v>0</v>
      </c>
    </row>
    <row r="200" spans="2:3" ht="15.6" x14ac:dyDescent="0.3">
      <c r="B200" s="67">
        <f>OPEX!B197</f>
        <v>0</v>
      </c>
    </row>
    <row r="201" spans="2:3" ht="15.6" x14ac:dyDescent="0.3">
      <c r="B201" s="67">
        <f>OPEX!B198</f>
        <v>0</v>
      </c>
    </row>
  </sheetData>
  <sheetProtection algorithmName="SHA-512" hashValue="5bfzX5Mac5Zij33Lq+imI6eM2tcGLLV7X6hY3KUhaYRMkt+VMile+UIeVayyupFYaFSrMh0Bjm3PZSYKkDJ4tw==" saltValue="QCyZCLHSTbJ1Vpy22UUieA==" spinCount="100000" sheet="1" objects="1" scenarios="1"/>
  <mergeCells count="3">
    <mergeCell ref="H6:I6"/>
    <mergeCell ref="B2:J2"/>
    <mergeCell ref="B3:J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B205B-F9EF-49F8-A58D-AE8FB70F5A44}">
  <sheetPr>
    <tabColor theme="1"/>
  </sheetPr>
  <dimension ref="B1:G36"/>
  <sheetViews>
    <sheetView showGridLines="0" showRowColHeaders="0" workbookViewId="0">
      <selection activeCell="G8" sqref="G8"/>
    </sheetView>
  </sheetViews>
  <sheetFormatPr defaultRowHeight="16.8" customHeight="1" x14ac:dyDescent="0.3"/>
  <cols>
    <col min="1" max="1" width="2.6640625" style="290" customWidth="1"/>
    <col min="2" max="2" width="30.33203125" style="290" customWidth="1"/>
    <col min="3" max="3" width="9.77734375" style="293" customWidth="1"/>
    <col min="4" max="5" width="9.77734375" style="294" customWidth="1"/>
    <col min="6" max="6" width="11.44140625" style="294" customWidth="1"/>
    <col min="7" max="7" width="11.44140625" style="295" customWidth="1"/>
    <col min="8" max="8" width="11.44140625" style="290" customWidth="1"/>
    <col min="9" max="16384" width="8.88671875" style="290"/>
  </cols>
  <sheetData>
    <row r="1" spans="2:7" ht="16.8" customHeight="1" x14ac:dyDescent="0.3">
      <c r="B1" s="291" t="s">
        <v>161</v>
      </c>
    </row>
    <row r="2" spans="2:7" ht="16.8" customHeight="1" x14ac:dyDescent="0.3">
      <c r="B2" s="299" t="s">
        <v>87</v>
      </c>
    </row>
    <row r="3" spans="2:7" ht="16.8" customHeight="1" x14ac:dyDescent="0.3">
      <c r="B3" s="292" t="s">
        <v>102</v>
      </c>
    </row>
    <row r="4" spans="2:7" ht="16.8" customHeight="1" x14ac:dyDescent="0.3">
      <c r="B4" s="300" t="s">
        <v>101</v>
      </c>
    </row>
    <row r="5" spans="2:7" ht="16.8" customHeight="1" x14ac:dyDescent="0.3">
      <c r="B5" s="292" t="s">
        <v>103</v>
      </c>
    </row>
    <row r="6" spans="2:7" ht="16.8" customHeight="1" x14ac:dyDescent="0.3">
      <c r="B6" s="301" t="s">
        <v>104</v>
      </c>
    </row>
    <row r="8" spans="2:7" ht="16.8" customHeight="1" x14ac:dyDescent="0.3">
      <c r="B8" s="291" t="s">
        <v>277</v>
      </c>
    </row>
    <row r="9" spans="2:7" ht="16.8" customHeight="1" x14ac:dyDescent="0.3">
      <c r="B9" s="302" t="s">
        <v>276</v>
      </c>
    </row>
    <row r="10" spans="2:7" ht="36" customHeight="1" x14ac:dyDescent="0.3">
      <c r="B10" s="286" t="s">
        <v>275</v>
      </c>
      <c r="C10" s="289" t="s">
        <v>274</v>
      </c>
      <c r="D10" s="289" t="s">
        <v>273</v>
      </c>
      <c r="E10" s="289" t="s">
        <v>272</v>
      </c>
      <c r="F10" s="290"/>
      <c r="G10" s="290"/>
    </row>
    <row r="11" spans="2:7" ht="16.8" customHeight="1" x14ac:dyDescent="0.3">
      <c r="B11" s="287" t="s">
        <v>247</v>
      </c>
      <c r="C11" s="288">
        <v>0.49769999999999998</v>
      </c>
      <c r="D11" s="288">
        <f>C11-E11</f>
        <v>0.53710000000000002</v>
      </c>
      <c r="E11" s="288">
        <v>-3.9399999999999998E-2</v>
      </c>
      <c r="F11" s="290"/>
      <c r="G11" s="290"/>
    </row>
    <row r="12" spans="2:7" ht="16.8" customHeight="1" x14ac:dyDescent="0.3">
      <c r="B12" s="284" t="s">
        <v>248</v>
      </c>
      <c r="C12" s="285">
        <v>0.56499999999999995</v>
      </c>
      <c r="D12" s="285"/>
      <c r="E12" s="285"/>
      <c r="F12" s="290"/>
      <c r="G12" s="290"/>
    </row>
    <row r="13" spans="2:7" ht="16.8" customHeight="1" x14ac:dyDescent="0.3">
      <c r="B13" s="287" t="s">
        <v>307</v>
      </c>
      <c r="C13" s="288">
        <v>0.68300000000000005</v>
      </c>
      <c r="D13" s="285"/>
      <c r="E13" s="285"/>
      <c r="F13" s="290"/>
      <c r="G13" s="290"/>
    </row>
    <row r="14" spans="2:7" ht="16.8" customHeight="1" x14ac:dyDescent="0.3">
      <c r="B14" s="287" t="s">
        <v>250</v>
      </c>
      <c r="C14" s="288">
        <v>0.47099999999999997</v>
      </c>
      <c r="D14" s="288">
        <f t="shared" ref="D14:D21" si="0">C14-E14</f>
        <v>0.35149999999999998</v>
      </c>
      <c r="E14" s="288">
        <v>0.1195</v>
      </c>
      <c r="F14" s="290"/>
      <c r="G14" s="290"/>
    </row>
    <row r="15" spans="2:7" ht="16.8" customHeight="1" x14ac:dyDescent="0.3">
      <c r="B15" s="287" t="s">
        <v>251</v>
      </c>
      <c r="C15" s="288">
        <v>0.55730000000000002</v>
      </c>
      <c r="D15" s="288">
        <f t="shared" si="0"/>
        <v>0.4163</v>
      </c>
      <c r="E15" s="288">
        <v>0.14099999999999999</v>
      </c>
      <c r="F15" s="290"/>
      <c r="G15" s="290"/>
    </row>
    <row r="16" spans="2:7" ht="16.8" customHeight="1" x14ac:dyDescent="0.3">
      <c r="B16" s="287" t="s">
        <v>252</v>
      </c>
      <c r="C16" s="288">
        <v>0.41149999999999998</v>
      </c>
      <c r="D16" s="288">
        <f t="shared" si="0"/>
        <v>0.4597</v>
      </c>
      <c r="E16" s="288">
        <v>-4.82E-2</v>
      </c>
      <c r="F16" s="290"/>
      <c r="G16" s="290"/>
    </row>
    <row r="17" spans="2:7" ht="16.8" customHeight="1" x14ac:dyDescent="0.3">
      <c r="B17" s="287" t="s">
        <v>253</v>
      </c>
      <c r="C17" s="288">
        <v>0.39250000000000002</v>
      </c>
      <c r="D17" s="288">
        <f t="shared" si="0"/>
        <v>0.42249999999999999</v>
      </c>
      <c r="E17" s="288">
        <v>-0.03</v>
      </c>
      <c r="F17" s="290"/>
      <c r="G17" s="290"/>
    </row>
    <row r="18" spans="2:7" ht="16.8" customHeight="1" x14ac:dyDescent="0.3">
      <c r="B18" s="287" t="s">
        <v>254</v>
      </c>
      <c r="C18" s="288">
        <v>0.1414</v>
      </c>
      <c r="D18" s="288">
        <f t="shared" si="0"/>
        <v>0.1033</v>
      </c>
      <c r="E18" s="288">
        <v>3.8100000000000002E-2</v>
      </c>
      <c r="F18" s="290"/>
      <c r="G18" s="290"/>
    </row>
    <row r="19" spans="2:7" ht="16.8" customHeight="1" x14ac:dyDescent="0.3">
      <c r="B19" s="287" t="s">
        <v>255</v>
      </c>
      <c r="C19" s="288">
        <v>0.27129999999999999</v>
      </c>
      <c r="D19" s="288">
        <f t="shared" si="0"/>
        <v>0.20749999999999999</v>
      </c>
      <c r="E19" s="288">
        <v>6.3799999999999996E-2</v>
      </c>
      <c r="F19" s="290"/>
      <c r="G19" s="290"/>
    </row>
    <row r="20" spans="2:7" ht="16.8" customHeight="1" x14ac:dyDescent="0.3">
      <c r="B20" s="287" t="s">
        <v>256</v>
      </c>
      <c r="C20" s="288">
        <v>0.15490000000000001</v>
      </c>
      <c r="D20" s="288">
        <f t="shared" si="0"/>
        <v>0.1585</v>
      </c>
      <c r="E20" s="288">
        <v>-3.5999999999999999E-3</v>
      </c>
      <c r="F20" s="290"/>
      <c r="G20" s="290"/>
    </row>
    <row r="21" spans="2:7" ht="16.8" customHeight="1" x14ac:dyDescent="0.3">
      <c r="B21" s="287" t="s">
        <v>271</v>
      </c>
      <c r="C21" s="288">
        <v>0.27029999999999998</v>
      </c>
      <c r="D21" s="288">
        <f t="shared" si="0"/>
        <v>0.22399999999999998</v>
      </c>
      <c r="E21" s="288">
        <v>4.6300000000000001E-2</v>
      </c>
      <c r="F21" s="290"/>
      <c r="G21" s="290"/>
    </row>
    <row r="22" spans="2:7" ht="16.8" customHeight="1" x14ac:dyDescent="0.3">
      <c r="B22" s="284" t="s">
        <v>257</v>
      </c>
      <c r="C22" s="288">
        <v>0.45</v>
      </c>
      <c r="D22" s="288"/>
      <c r="E22" s="288"/>
      <c r="F22" s="290"/>
      <c r="G22" s="290"/>
    </row>
    <row r="23" spans="2:7" ht="16.8" customHeight="1" x14ac:dyDescent="0.3">
      <c r="B23" s="287" t="s">
        <v>258</v>
      </c>
      <c r="C23" s="288">
        <v>0.58830000000000005</v>
      </c>
      <c r="D23" s="288">
        <f>C23-E23</f>
        <v>0.93650000000000011</v>
      </c>
      <c r="E23" s="288">
        <v>-0.34820000000000001</v>
      </c>
      <c r="F23" s="290"/>
      <c r="G23" s="290"/>
    </row>
    <row r="24" spans="2:7" ht="16.8" customHeight="1" x14ac:dyDescent="0.3">
      <c r="B24" s="287" t="s">
        <v>259</v>
      </c>
      <c r="C24" s="288">
        <v>0.56940000000000002</v>
      </c>
      <c r="D24" s="288">
        <f>C24-E24</f>
        <v>0.46030000000000004</v>
      </c>
      <c r="E24" s="288">
        <v>0.1091</v>
      </c>
      <c r="F24" s="290"/>
      <c r="G24" s="290"/>
    </row>
    <row r="25" spans="2:7" ht="16.8" customHeight="1" x14ac:dyDescent="0.3">
      <c r="B25" s="287" t="s">
        <v>270</v>
      </c>
      <c r="C25" s="288">
        <v>0.50870000000000004</v>
      </c>
      <c r="D25" s="288">
        <f>C25-E25</f>
        <v>0.39160000000000006</v>
      </c>
      <c r="E25" s="288">
        <v>0.1171</v>
      </c>
      <c r="F25" s="290"/>
      <c r="G25" s="290"/>
    </row>
    <row r="26" spans="2:7" ht="16.8" customHeight="1" x14ac:dyDescent="0.3">
      <c r="B26" s="284" t="s">
        <v>260</v>
      </c>
      <c r="C26" s="288">
        <v>0.42599999999999999</v>
      </c>
      <c r="D26" s="288"/>
      <c r="E26" s="288"/>
      <c r="F26" s="290"/>
      <c r="G26" s="290"/>
    </row>
    <row r="27" spans="2:7" ht="16.8" customHeight="1" x14ac:dyDescent="0.3">
      <c r="B27" s="287" t="s">
        <v>269</v>
      </c>
      <c r="C27" s="288">
        <v>0.1779</v>
      </c>
      <c r="D27" s="288">
        <f>C27-E27</f>
        <v>0.1552</v>
      </c>
      <c r="E27" s="288">
        <v>2.2700000000000001E-2</v>
      </c>
      <c r="F27" s="290"/>
      <c r="G27" s="290"/>
    </row>
    <row r="28" spans="2:7" ht="16.8" customHeight="1" x14ac:dyDescent="0.3">
      <c r="B28" s="284" t="s">
        <v>261</v>
      </c>
      <c r="C28" s="288">
        <v>0.436</v>
      </c>
      <c r="D28" s="288"/>
      <c r="E28" s="288"/>
      <c r="F28" s="290"/>
      <c r="G28" s="290"/>
    </row>
    <row r="29" spans="2:7" ht="16.8" customHeight="1" x14ac:dyDescent="0.3">
      <c r="B29" s="287" t="s">
        <v>262</v>
      </c>
      <c r="C29" s="288">
        <v>0.37580000000000002</v>
      </c>
      <c r="D29" s="288">
        <f t="shared" ref="D29:D35" si="1">C29-E29</f>
        <v>0.39700000000000002</v>
      </c>
      <c r="E29" s="288">
        <v>-2.12E-2</v>
      </c>
      <c r="F29" s="290"/>
      <c r="G29" s="290"/>
    </row>
    <row r="30" spans="2:7" ht="16.8" customHeight="1" x14ac:dyDescent="0.3">
      <c r="B30" s="287" t="s">
        <v>263</v>
      </c>
      <c r="C30" s="288">
        <v>0.27600000000000002</v>
      </c>
      <c r="D30" s="288">
        <f t="shared" si="1"/>
        <v>0.21910000000000002</v>
      </c>
      <c r="E30" s="288">
        <v>5.6899999999999999E-2</v>
      </c>
      <c r="F30" s="290"/>
      <c r="G30" s="290"/>
    </row>
    <row r="31" spans="2:7" ht="16.8" customHeight="1" x14ac:dyDescent="0.3">
      <c r="B31" s="287" t="s">
        <v>264</v>
      </c>
      <c r="C31" s="288">
        <v>0.2427</v>
      </c>
      <c r="D31" s="288">
        <f t="shared" si="1"/>
        <v>0.21479999999999999</v>
      </c>
      <c r="E31" s="288">
        <v>2.7900000000000001E-2</v>
      </c>
      <c r="F31" s="290"/>
      <c r="G31" s="290"/>
    </row>
    <row r="32" spans="2:7" ht="16.8" customHeight="1" x14ac:dyDescent="0.3">
      <c r="B32" s="287" t="s">
        <v>265</v>
      </c>
      <c r="C32" s="288">
        <v>0.26250000000000001</v>
      </c>
      <c r="D32" s="288">
        <f t="shared" si="1"/>
        <v>0.24050000000000002</v>
      </c>
      <c r="E32" s="288">
        <v>2.1999999999999999E-2</v>
      </c>
      <c r="F32" s="290"/>
      <c r="G32" s="290"/>
    </row>
    <row r="33" spans="2:7" ht="16.8" customHeight="1" x14ac:dyDescent="0.3">
      <c r="B33" s="287" t="s">
        <v>266</v>
      </c>
      <c r="C33" s="288">
        <v>0.42530000000000001</v>
      </c>
      <c r="D33" s="288">
        <f t="shared" si="1"/>
        <v>0.37580000000000002</v>
      </c>
      <c r="E33" s="288">
        <v>4.9500000000000002E-2</v>
      </c>
      <c r="F33" s="290"/>
      <c r="G33" s="290"/>
    </row>
    <row r="34" spans="2:7" ht="16.8" customHeight="1" x14ac:dyDescent="0.3">
      <c r="B34" s="287" t="s">
        <v>268</v>
      </c>
      <c r="C34" s="288">
        <v>0.43709999999999999</v>
      </c>
      <c r="D34" s="288">
        <f t="shared" si="1"/>
        <v>0.36849999999999999</v>
      </c>
      <c r="E34" s="288">
        <v>6.8599999999999994E-2</v>
      </c>
      <c r="F34" s="290"/>
      <c r="G34" s="290"/>
    </row>
    <row r="35" spans="2:7" ht="16.8" customHeight="1" x14ac:dyDescent="0.3">
      <c r="B35" s="287" t="s">
        <v>267</v>
      </c>
      <c r="C35" s="288">
        <v>0.62680000000000002</v>
      </c>
      <c r="D35" s="288">
        <f t="shared" si="1"/>
        <v>0.42380000000000001</v>
      </c>
      <c r="E35" s="288">
        <v>0.20300000000000001</v>
      </c>
      <c r="F35" s="290"/>
      <c r="G35" s="290"/>
    </row>
    <row r="36" spans="2:7" ht="16.8" customHeight="1" x14ac:dyDescent="0.3">
      <c r="B36" s="284" t="s">
        <v>249</v>
      </c>
      <c r="C36" s="288">
        <v>0.38600000000000001</v>
      </c>
      <c r="D36" s="295"/>
      <c r="E36" s="290"/>
      <c r="F36" s="290"/>
      <c r="G36" s="290"/>
    </row>
  </sheetData>
  <sheetProtection algorithmName="SHA-512" hashValue="DmKR+Y3Bkqs8WeMBGKRFOLC2oZXJllbaqE5M2brvsqzYZOmTr8W8af1/Q4RuTGTmEYezaRIFjvk6KQ7428zWrw==" saltValue="XN3NYlWxw9IRyAW9LGyzyA==" spinCount="100000" sheet="1" objects="1" scenarios="1"/>
  <hyperlinks>
    <hyperlink ref="B4" r:id="rId1" xr:uid="{DBECC187-3C30-46BE-BA18-6B558D68E986}"/>
    <hyperlink ref="B6" r:id="rId2" xr:uid="{01E60A01-EEF3-4F3C-B144-6EE408B0A61F}"/>
    <hyperlink ref="B2" r:id="rId3" xr:uid="{A697C6B4-89E2-4449-88C5-4257F57DF30A}"/>
    <hyperlink ref="B9" r:id="rId4" display="http://pages.stern.nyu.edu/~adamodar/New_Home_Page/datafile/margin.html" xr:uid="{1804C59F-4589-4AC1-A61E-F1CB57369E49}"/>
  </hyperlinks>
  <pageMargins left="0.7" right="0.7" top="0.75" bottom="0.75" header="0.3" footer="0.3"/>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2891F-CC7F-4450-99E7-4A477BAD3279}">
  <sheetPr>
    <tabColor theme="1"/>
  </sheetPr>
  <dimension ref="B2:N27"/>
  <sheetViews>
    <sheetView showGridLines="0" showRowColHeaders="0" workbookViewId="0">
      <selection activeCell="A265" sqref="A265"/>
    </sheetView>
  </sheetViews>
  <sheetFormatPr defaultColWidth="8.88671875" defaultRowHeight="14.4" x14ac:dyDescent="0.3"/>
  <cols>
    <col min="1" max="1" width="3.21875" customWidth="1"/>
    <col min="2" max="9" width="11.44140625" customWidth="1"/>
    <col min="10" max="11" width="11.44140625" style="21" customWidth="1"/>
    <col min="12" max="12" width="11.44140625" customWidth="1"/>
  </cols>
  <sheetData>
    <row r="2" spans="2:14" s="1" customFormat="1" ht="39" customHeight="1" x14ac:dyDescent="0.3">
      <c r="B2" s="529" t="s">
        <v>35</v>
      </c>
      <c r="C2" s="529"/>
      <c r="D2" s="529"/>
      <c r="E2" s="529"/>
      <c r="F2" s="529"/>
      <c r="G2" s="529"/>
      <c r="H2" s="529"/>
      <c r="I2" s="529"/>
      <c r="J2" s="529"/>
      <c r="K2" s="529"/>
      <c r="L2" s="529"/>
    </row>
    <row r="3" spans="2:14" s="3" customFormat="1" ht="18" customHeight="1" x14ac:dyDescent="0.3">
      <c r="B3" s="530" t="s">
        <v>36</v>
      </c>
      <c r="C3" s="530"/>
      <c r="D3" s="530"/>
      <c r="E3" s="530"/>
      <c r="F3" s="530"/>
      <c r="G3" s="2"/>
      <c r="H3" s="530" t="s">
        <v>37</v>
      </c>
      <c r="I3" s="530"/>
      <c r="J3" s="530"/>
      <c r="K3" s="530"/>
      <c r="L3" s="530"/>
    </row>
    <row r="4" spans="2:14" s="5" customFormat="1" ht="16.95" customHeight="1" x14ac:dyDescent="0.3">
      <c r="B4" s="531" t="s">
        <v>38</v>
      </c>
      <c r="C4" s="533" t="s">
        <v>39</v>
      </c>
      <c r="D4" s="534"/>
      <c r="E4" s="534"/>
      <c r="F4" s="535"/>
      <c r="G4" s="4"/>
      <c r="H4" s="531" t="s">
        <v>38</v>
      </c>
      <c r="I4" s="536" t="s">
        <v>40</v>
      </c>
      <c r="J4" s="536"/>
      <c r="K4" s="536"/>
      <c r="L4" s="536"/>
    </row>
    <row r="5" spans="2:14" s="5" customFormat="1" ht="45" customHeight="1" x14ac:dyDescent="0.3">
      <c r="B5" s="532"/>
      <c r="C5" s="6" t="s">
        <v>41</v>
      </c>
      <c r="D5" s="6" t="s">
        <v>42</v>
      </c>
      <c r="E5" s="6" t="s">
        <v>43</v>
      </c>
      <c r="F5" s="6" t="s">
        <v>44</v>
      </c>
      <c r="G5" s="4"/>
      <c r="H5" s="532"/>
      <c r="I5" s="6" t="s">
        <v>41</v>
      </c>
      <c r="J5" s="6" t="s">
        <v>42</v>
      </c>
      <c r="K5" s="6" t="s">
        <v>43</v>
      </c>
      <c r="L5" s="6" t="s">
        <v>44</v>
      </c>
    </row>
    <row r="6" spans="2:14" s="12" customFormat="1" ht="15" customHeight="1" x14ac:dyDescent="0.3">
      <c r="B6" s="7">
        <v>2016</v>
      </c>
      <c r="C6" s="8">
        <v>10</v>
      </c>
      <c r="D6" s="8"/>
      <c r="E6" s="9">
        <f>C6*1040</f>
        <v>10400</v>
      </c>
      <c r="F6" s="9">
        <f>C6*2080</f>
        <v>20800</v>
      </c>
      <c r="G6" s="10"/>
      <c r="H6" s="7">
        <v>2016</v>
      </c>
      <c r="I6" s="8">
        <v>10</v>
      </c>
      <c r="J6" s="11"/>
      <c r="K6" s="9">
        <f>I6*1040</f>
        <v>10400</v>
      </c>
      <c r="L6" s="9">
        <f>I6*2080</f>
        <v>20800</v>
      </c>
      <c r="N6" s="12" t="s">
        <v>45</v>
      </c>
    </row>
    <row r="7" spans="2:14" s="14" customFormat="1" ht="15" customHeight="1" x14ac:dyDescent="0.3">
      <c r="B7" s="13">
        <v>2017</v>
      </c>
      <c r="C7" s="8">
        <v>10.5</v>
      </c>
      <c r="D7" s="11">
        <v>0.05</v>
      </c>
      <c r="E7" s="9">
        <f t="shared" ref="E7:E13" si="0">C7*1040</f>
        <v>10920</v>
      </c>
      <c r="F7" s="9">
        <f t="shared" ref="F7:F13" si="1">C7*2080</f>
        <v>21840</v>
      </c>
      <c r="G7" s="10"/>
      <c r="H7" s="13">
        <v>2017</v>
      </c>
      <c r="I7" s="8">
        <v>10</v>
      </c>
      <c r="J7" s="11">
        <f>(I7-I6)/I6</f>
        <v>0</v>
      </c>
      <c r="K7" s="9">
        <f t="shared" ref="K7:K13" si="2">I7*1040</f>
        <v>10400</v>
      </c>
      <c r="L7" s="9">
        <f t="shared" ref="L7:L13" si="3">I7*2080</f>
        <v>20800</v>
      </c>
      <c r="N7" s="15"/>
    </row>
    <row r="8" spans="2:14" s="14" customFormat="1" ht="15" customHeight="1" x14ac:dyDescent="0.3">
      <c r="B8" s="13">
        <v>2018</v>
      </c>
      <c r="C8" s="8">
        <v>11</v>
      </c>
      <c r="D8" s="11">
        <v>4.8000000000000001E-2</v>
      </c>
      <c r="E8" s="9">
        <f t="shared" si="0"/>
        <v>11440</v>
      </c>
      <c r="F8" s="9">
        <f t="shared" si="1"/>
        <v>22880</v>
      </c>
      <c r="G8" s="10"/>
      <c r="H8" s="13">
        <v>2018</v>
      </c>
      <c r="I8" s="8">
        <v>10.5</v>
      </c>
      <c r="J8" s="11">
        <f t="shared" ref="J8:J13" si="4">D7</f>
        <v>0.05</v>
      </c>
      <c r="K8" s="9">
        <f t="shared" si="2"/>
        <v>10920</v>
      </c>
      <c r="L8" s="9">
        <f t="shared" si="3"/>
        <v>21840</v>
      </c>
      <c r="N8" s="15"/>
    </row>
    <row r="9" spans="2:14" s="14" customFormat="1" ht="15" customHeight="1" x14ac:dyDescent="0.3">
      <c r="B9" s="13">
        <v>2019</v>
      </c>
      <c r="C9" s="8">
        <v>12</v>
      </c>
      <c r="D9" s="11">
        <v>9.0499999999999997E-2</v>
      </c>
      <c r="E9" s="9">
        <f t="shared" si="0"/>
        <v>12480</v>
      </c>
      <c r="F9" s="9">
        <f t="shared" si="1"/>
        <v>24960</v>
      </c>
      <c r="G9" s="10"/>
      <c r="H9" s="13">
        <v>2019</v>
      </c>
      <c r="I9" s="8">
        <v>11</v>
      </c>
      <c r="J9" s="11">
        <f t="shared" si="4"/>
        <v>4.8000000000000001E-2</v>
      </c>
      <c r="K9" s="9">
        <f t="shared" si="2"/>
        <v>11440</v>
      </c>
      <c r="L9" s="9">
        <f t="shared" si="3"/>
        <v>22880</v>
      </c>
      <c r="N9" s="15"/>
    </row>
    <row r="10" spans="2:14" s="14" customFormat="1" ht="15" customHeight="1" x14ac:dyDescent="0.3">
      <c r="B10" s="13">
        <v>2020</v>
      </c>
      <c r="C10" s="8">
        <v>13</v>
      </c>
      <c r="D10" s="11">
        <v>8.3299999999999999E-2</v>
      </c>
      <c r="E10" s="9">
        <f t="shared" si="0"/>
        <v>13520</v>
      </c>
      <c r="F10" s="9">
        <f t="shared" si="1"/>
        <v>27040</v>
      </c>
      <c r="G10" s="10"/>
      <c r="H10" s="13">
        <v>2020</v>
      </c>
      <c r="I10" s="8">
        <v>12</v>
      </c>
      <c r="J10" s="11">
        <f t="shared" si="4"/>
        <v>9.0499999999999997E-2</v>
      </c>
      <c r="K10" s="9">
        <f t="shared" si="2"/>
        <v>12480</v>
      </c>
      <c r="L10" s="9">
        <f t="shared" si="3"/>
        <v>24960</v>
      </c>
      <c r="N10" s="15"/>
    </row>
    <row r="11" spans="2:14" s="14" customFormat="1" ht="15" customHeight="1" x14ac:dyDescent="0.3">
      <c r="B11" s="13">
        <v>2021</v>
      </c>
      <c r="C11" s="8">
        <v>14</v>
      </c>
      <c r="D11" s="11">
        <v>7.6999999999999999E-2</v>
      </c>
      <c r="E11" s="9">
        <f t="shared" si="0"/>
        <v>14560</v>
      </c>
      <c r="F11" s="9">
        <f t="shared" si="1"/>
        <v>29120</v>
      </c>
      <c r="G11" s="10"/>
      <c r="H11" s="13">
        <v>2021</v>
      </c>
      <c r="I11" s="8">
        <v>13</v>
      </c>
      <c r="J11" s="11">
        <f t="shared" si="4"/>
        <v>8.3299999999999999E-2</v>
      </c>
      <c r="K11" s="9">
        <f t="shared" si="2"/>
        <v>13520</v>
      </c>
      <c r="L11" s="9">
        <f t="shared" si="3"/>
        <v>27040</v>
      </c>
      <c r="N11" s="15"/>
    </row>
    <row r="12" spans="2:14" s="14" customFormat="1" ht="15" customHeight="1" x14ac:dyDescent="0.3">
      <c r="B12" s="13">
        <v>2022</v>
      </c>
      <c r="C12" s="8">
        <v>15</v>
      </c>
      <c r="D12" s="11">
        <v>7.1999999999999995E-2</v>
      </c>
      <c r="E12" s="9">
        <f t="shared" si="0"/>
        <v>15600</v>
      </c>
      <c r="F12" s="9">
        <f t="shared" si="1"/>
        <v>31200</v>
      </c>
      <c r="G12" s="10"/>
      <c r="H12" s="13">
        <v>2022</v>
      </c>
      <c r="I12" s="8">
        <v>14</v>
      </c>
      <c r="J12" s="11">
        <f t="shared" si="4"/>
        <v>7.6999999999999999E-2</v>
      </c>
      <c r="K12" s="9">
        <f t="shared" si="2"/>
        <v>14560</v>
      </c>
      <c r="L12" s="9">
        <f t="shared" si="3"/>
        <v>29120</v>
      </c>
      <c r="N12" s="15"/>
    </row>
    <row r="13" spans="2:14" s="14" customFormat="1" ht="15" customHeight="1" x14ac:dyDescent="0.3">
      <c r="B13" s="13">
        <v>2023</v>
      </c>
      <c r="C13" s="8">
        <v>15</v>
      </c>
      <c r="D13" s="11">
        <f>N13/C12</f>
        <v>0</v>
      </c>
      <c r="E13" s="9">
        <f t="shared" si="0"/>
        <v>15600</v>
      </c>
      <c r="F13" s="9">
        <f t="shared" si="1"/>
        <v>31200</v>
      </c>
      <c r="G13" s="10"/>
      <c r="H13" s="13">
        <v>2023</v>
      </c>
      <c r="I13" s="8">
        <v>15</v>
      </c>
      <c r="J13" s="11">
        <f t="shared" si="4"/>
        <v>7.1999999999999995E-2</v>
      </c>
      <c r="K13" s="9">
        <f t="shared" si="2"/>
        <v>15600</v>
      </c>
      <c r="L13" s="9">
        <f t="shared" si="3"/>
        <v>31200</v>
      </c>
      <c r="N13" s="15"/>
    </row>
    <row r="14" spans="2:14" s="14" customFormat="1" ht="15" customHeight="1" x14ac:dyDescent="0.3">
      <c r="B14" s="13">
        <v>2024</v>
      </c>
      <c r="C14" s="16" t="s">
        <v>46</v>
      </c>
      <c r="D14" s="17"/>
      <c r="E14" s="17"/>
      <c r="F14" s="18"/>
      <c r="G14" s="19"/>
      <c r="H14" s="13">
        <v>2024</v>
      </c>
      <c r="I14" s="537" t="s">
        <v>46</v>
      </c>
      <c r="J14" s="538"/>
      <c r="K14" s="538"/>
      <c r="L14" s="539"/>
    </row>
    <row r="15" spans="2:14" s="14" customFormat="1" ht="24" customHeight="1" x14ac:dyDescent="0.3">
      <c r="B15" s="540" t="s">
        <v>47</v>
      </c>
      <c r="C15" s="540"/>
      <c r="D15" s="540"/>
      <c r="E15" s="540"/>
      <c r="F15" s="540"/>
      <c r="G15" s="540"/>
      <c r="H15" s="540"/>
      <c r="I15" s="540"/>
      <c r="J15" s="540"/>
      <c r="K15" s="540"/>
      <c r="L15" s="540"/>
      <c r="M15" s="20"/>
    </row>
    <row r="16" spans="2:14" s="14" customFormat="1" ht="76.2" customHeight="1" x14ac:dyDescent="0.3">
      <c r="B16" s="540" t="s">
        <v>48</v>
      </c>
      <c r="C16" s="540"/>
      <c r="D16" s="540"/>
      <c r="E16" s="540"/>
      <c r="F16" s="540"/>
      <c r="G16" s="540"/>
      <c r="H16" s="540"/>
      <c r="I16" s="540"/>
      <c r="J16" s="540"/>
      <c r="K16" s="540"/>
      <c r="L16" s="540"/>
      <c r="M16" s="20"/>
    </row>
    <row r="17" spans="2:13" s="14" customFormat="1" ht="19.2" customHeight="1" x14ac:dyDescent="0.3">
      <c r="B17" s="540" t="s">
        <v>49</v>
      </c>
      <c r="C17" s="540"/>
      <c r="D17" s="540"/>
      <c r="E17" s="540"/>
      <c r="F17" s="540"/>
      <c r="G17" s="540"/>
      <c r="H17" s="540"/>
      <c r="I17" s="540"/>
      <c r="J17" s="540"/>
      <c r="K17" s="540"/>
      <c r="L17" s="540"/>
      <c r="M17" s="20"/>
    </row>
    <row r="18" spans="2:13" s="14" customFormat="1" ht="19.2" customHeight="1" x14ac:dyDescent="0.3">
      <c r="B18" s="540" t="s">
        <v>50</v>
      </c>
      <c r="C18" s="540"/>
      <c r="D18" s="540"/>
      <c r="E18" s="540"/>
      <c r="F18" s="540"/>
      <c r="G18" s="540"/>
      <c r="H18" s="540"/>
      <c r="I18" s="540"/>
      <c r="J18" s="540"/>
      <c r="K18" s="540"/>
      <c r="L18" s="540"/>
      <c r="M18" s="20"/>
    </row>
    <row r="19" spans="2:13" s="14" customFormat="1" ht="18" customHeight="1" x14ac:dyDescent="0.3">
      <c r="B19" s="528" t="s">
        <v>51</v>
      </c>
      <c r="C19" s="528"/>
      <c r="D19" s="528"/>
      <c r="E19" s="528"/>
      <c r="F19" s="528"/>
      <c r="G19" s="528"/>
      <c r="H19" s="528"/>
      <c r="I19" s="528"/>
      <c r="J19" s="528"/>
      <c r="K19" s="528"/>
      <c r="L19" s="528"/>
    </row>
    <row r="27" spans="2:13" ht="7.95" customHeight="1" x14ac:dyDescent="0.3"/>
  </sheetData>
  <sheetProtection algorithmName="SHA-512" hashValue="j2V1Qumf0HCHbod7H+sfg3moZU8Wsig4wecDNgwDr++hfV0wbnuCMRPC5pKds8QPnjn2vfua4CRox3nhGb6mUA==" saltValue="EsskRX5a+p3XApFaYxumtA==" spinCount="100000" sheet="1" objects="1" scenarios="1"/>
  <mergeCells count="13">
    <mergeCell ref="B19:L19"/>
    <mergeCell ref="B2:L2"/>
    <mergeCell ref="B3:F3"/>
    <mergeCell ref="H3:L3"/>
    <mergeCell ref="B4:B5"/>
    <mergeCell ref="C4:F4"/>
    <mergeCell ref="H4:H5"/>
    <mergeCell ref="I4:L4"/>
    <mergeCell ref="I14:L14"/>
    <mergeCell ref="B15:L15"/>
    <mergeCell ref="B16:L16"/>
    <mergeCell ref="B17:L17"/>
    <mergeCell ref="B18:L18"/>
  </mergeCells>
  <hyperlinks>
    <hyperlink ref="B19" r:id="rId1" xr:uid="{228C8AC9-A864-4266-8AA4-420BDF722D64}"/>
  </hyperlinks>
  <pageMargins left="0.45" right="0.45" top="0.5" bottom="0.5" header="0.3" footer="0.3"/>
  <pageSetup orientation="landscap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BB431-0B6A-4999-BED6-DAAC16092F34}">
  <sheetPr>
    <tabColor rgb="FFFFFF00"/>
  </sheetPr>
  <dimension ref="B1:H22"/>
  <sheetViews>
    <sheetView showGridLines="0" showRowColHeaders="0" workbookViewId="0">
      <selection activeCell="D15" sqref="D15:E15"/>
    </sheetView>
  </sheetViews>
  <sheetFormatPr defaultColWidth="8.88671875" defaultRowHeight="35.4" customHeight="1" x14ac:dyDescent="0.3"/>
  <cols>
    <col min="1" max="1" width="2.5546875" style="82" customWidth="1"/>
    <col min="2" max="8" width="17.88671875" style="82" customWidth="1"/>
    <col min="9" max="16384" width="8.88671875" style="82"/>
  </cols>
  <sheetData>
    <row r="1" spans="2:8" ht="14.4" customHeight="1" x14ac:dyDescent="0.3"/>
    <row r="2" spans="2:8" s="83" customFormat="1" ht="27.6" customHeight="1" x14ac:dyDescent="0.3">
      <c r="B2" s="442" t="s">
        <v>146</v>
      </c>
      <c r="C2" s="442"/>
      <c r="D2" s="442"/>
      <c r="E2" s="442"/>
      <c r="F2" s="442"/>
      <c r="G2" s="442"/>
    </row>
    <row r="3" spans="2:8" s="84" customFormat="1" ht="42.6" customHeight="1" x14ac:dyDescent="0.3">
      <c r="B3" s="444" t="s">
        <v>92</v>
      </c>
      <c r="C3" s="444"/>
      <c r="D3" s="444"/>
      <c r="E3" s="444"/>
      <c r="F3" s="444"/>
      <c r="G3" s="444"/>
    </row>
    <row r="4" spans="2:8" s="84" customFormat="1" ht="24" customHeight="1" x14ac:dyDescent="0.3">
      <c r="B4" s="444" t="s">
        <v>147</v>
      </c>
      <c r="C4" s="444"/>
      <c r="D4" s="444"/>
      <c r="E4" s="444"/>
      <c r="F4" s="444"/>
      <c r="G4" s="444"/>
    </row>
    <row r="5" spans="2:8" s="85" customFormat="1" ht="6.6" customHeight="1" x14ac:dyDescent="0.3">
      <c r="B5" s="297"/>
      <c r="C5" s="297"/>
      <c r="D5" s="297"/>
      <c r="E5" s="297"/>
      <c r="F5" s="297"/>
      <c r="G5" s="297"/>
    </row>
    <row r="6" spans="2:8" s="92" customFormat="1" ht="24" customHeight="1" x14ac:dyDescent="0.3">
      <c r="B6" s="86" t="s">
        <v>81</v>
      </c>
      <c r="C6" s="87" t="s">
        <v>82</v>
      </c>
      <c r="D6" s="88" t="s">
        <v>90</v>
      </c>
      <c r="E6" s="89" t="s">
        <v>83</v>
      </c>
      <c r="F6" s="90" t="s">
        <v>84</v>
      </c>
      <c r="G6" s="91" t="s">
        <v>106</v>
      </c>
      <c r="H6" s="303" t="s">
        <v>280</v>
      </c>
    </row>
    <row r="7" spans="2:8" s="93" customFormat="1" ht="7.8" customHeight="1" x14ac:dyDescent="0.3">
      <c r="C7" s="94"/>
      <c r="D7" s="94"/>
      <c r="F7" s="95"/>
      <c r="G7" s="95"/>
    </row>
    <row r="8" spans="2:8" ht="19.2" customHeight="1" x14ac:dyDescent="0.3">
      <c r="B8" s="444" t="s">
        <v>91</v>
      </c>
      <c r="C8" s="444"/>
      <c r="D8" s="444"/>
      <c r="E8" s="114" t="s">
        <v>85</v>
      </c>
      <c r="F8" s="444" t="s">
        <v>281</v>
      </c>
      <c r="G8" s="444"/>
      <c r="H8" s="444"/>
    </row>
    <row r="9" spans="2:8" ht="21" customHeight="1" x14ac:dyDescent="0.3">
      <c r="B9" s="443" t="s">
        <v>282</v>
      </c>
      <c r="C9" s="443"/>
      <c r="D9" s="443"/>
      <c r="E9" s="443"/>
      <c r="F9" s="443"/>
      <c r="G9" s="443"/>
    </row>
    <row r="10" spans="2:8" s="112" customFormat="1" ht="20.399999999999999" customHeight="1" x14ac:dyDescent="0.3">
      <c r="B10" s="447" t="s">
        <v>283</v>
      </c>
      <c r="C10" s="447"/>
      <c r="D10" s="447"/>
      <c r="E10" s="447"/>
      <c r="F10" s="447"/>
      <c r="G10" s="447"/>
      <c r="H10" s="113"/>
    </row>
    <row r="11" spans="2:8" s="112" customFormat="1" ht="25.2" customHeight="1" x14ac:dyDescent="0.3">
      <c r="B11" s="447" t="s">
        <v>284</v>
      </c>
      <c r="C11" s="447"/>
      <c r="D11" s="447"/>
      <c r="E11" s="447"/>
      <c r="F11" s="447"/>
      <c r="G11" s="447"/>
      <c r="H11" s="447"/>
    </row>
    <row r="12" spans="2:8" s="96" customFormat="1" ht="39" customHeight="1" x14ac:dyDescent="0.3">
      <c r="B12" s="444" t="s">
        <v>148</v>
      </c>
      <c r="C12" s="444"/>
      <c r="D12" s="444"/>
      <c r="E12" s="444"/>
      <c r="F12" s="444"/>
      <c r="G12" s="444"/>
      <c r="H12" s="444"/>
    </row>
    <row r="13" spans="2:8" ht="39.6" customHeight="1" x14ac:dyDescent="0.3">
      <c r="B13" s="444" t="s">
        <v>149</v>
      </c>
      <c r="C13" s="444"/>
      <c r="D13" s="444"/>
      <c r="E13" s="444"/>
      <c r="F13" s="444"/>
      <c r="G13" s="444"/>
      <c r="H13" s="444"/>
    </row>
    <row r="14" spans="2:8" ht="4.8" customHeight="1" x14ac:dyDescent="0.3">
      <c r="B14" s="296"/>
      <c r="C14" s="296"/>
      <c r="D14" s="296"/>
      <c r="E14" s="296"/>
      <c r="F14" s="296"/>
      <c r="G14" s="296"/>
    </row>
    <row r="15" spans="2:8" s="96" customFormat="1" ht="21" customHeight="1" x14ac:dyDescent="0.3">
      <c r="B15" s="298" t="s">
        <v>214</v>
      </c>
      <c r="C15" s="267"/>
      <c r="D15" s="446" t="s">
        <v>289</v>
      </c>
      <c r="E15" s="446"/>
      <c r="F15" s="110"/>
      <c r="G15" s="110"/>
    </row>
    <row r="16" spans="2:8" s="269" customFormat="1" ht="3" customHeight="1" x14ac:dyDescent="0.3">
      <c r="B16" s="97"/>
      <c r="C16" s="268"/>
      <c r="D16" s="111"/>
      <c r="E16" s="111"/>
      <c r="F16" s="111"/>
      <c r="G16" s="111"/>
    </row>
    <row r="17" spans="2:7" s="298" customFormat="1" ht="21" customHeight="1" x14ac:dyDescent="0.3">
      <c r="B17" s="298" t="s">
        <v>235</v>
      </c>
      <c r="D17" s="446" t="s">
        <v>215</v>
      </c>
      <c r="E17" s="446"/>
      <c r="F17" s="110"/>
      <c r="G17" s="110"/>
    </row>
    <row r="18" spans="2:7" s="96" customFormat="1" ht="3" customHeight="1" x14ac:dyDescent="0.3">
      <c r="C18" s="270"/>
      <c r="D18" s="270"/>
    </row>
    <row r="19" spans="2:7" s="96" customFormat="1" ht="21" customHeight="1" x14ac:dyDescent="0.3">
      <c r="B19" s="445" t="s">
        <v>229</v>
      </c>
      <c r="C19" s="445"/>
      <c r="D19" s="446" t="s">
        <v>226</v>
      </c>
      <c r="E19" s="446"/>
    </row>
    <row r="20" spans="2:7" ht="13.2" customHeight="1" x14ac:dyDescent="0.3"/>
    <row r="21" spans="2:7" ht="13.2" customHeight="1" x14ac:dyDescent="0.3"/>
    <row r="22" spans="2:7" ht="13.2" customHeight="1" x14ac:dyDescent="0.3"/>
  </sheetData>
  <sheetProtection algorithmName="SHA-512" hashValue="TX9MhqI7bxsEv8leipi8oE96aX2Zk+/agyocufJ0Z7RSvzsyVPljRs0kb63GA6cbN9mvnJasnS4zg/ofuN3xMg==" saltValue="GthqmLmhd3ivNucKjzIyLA==" spinCount="100000" sheet="1" objects="1" scenarios="1"/>
  <mergeCells count="14">
    <mergeCell ref="B19:C19"/>
    <mergeCell ref="D19:E19"/>
    <mergeCell ref="D17:E17"/>
    <mergeCell ref="B8:D8"/>
    <mergeCell ref="D15:E15"/>
    <mergeCell ref="B12:H12"/>
    <mergeCell ref="B13:H13"/>
    <mergeCell ref="B10:G10"/>
    <mergeCell ref="B11:H11"/>
    <mergeCell ref="B2:G2"/>
    <mergeCell ref="B9:G9"/>
    <mergeCell ref="B3:G3"/>
    <mergeCell ref="B4:G4"/>
    <mergeCell ref="F8:H8"/>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8B9745C-415E-492B-BD61-533C84957CAA}">
          <x14:formula1>
            <xm:f>Sheet1!$B$5:$B$13</xm:f>
          </x14:formula1>
          <xm:sqref>D17:E17</xm:sqref>
        </x14:dataValidation>
        <x14:dataValidation type="list" allowBlank="1" showInputMessage="1" showErrorMessage="1" xr:uid="{62CF1F43-B9DD-472F-9EEE-CA3CEE3B88C6}">
          <x14:formula1>
            <xm:f>Sheet1!$C$5:$C$13</xm:f>
          </x14:formula1>
          <xm:sqref>D19:E19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7228D-89CD-46BA-868A-38F29B42216D}">
  <dimension ref="B5:C9"/>
  <sheetViews>
    <sheetView workbookViewId="0">
      <selection activeCell="B1" sqref="B1"/>
    </sheetView>
  </sheetViews>
  <sheetFormatPr defaultRowHeight="14.4" x14ac:dyDescent="0.3"/>
  <cols>
    <col min="2" max="2" width="42.109375" customWidth="1"/>
    <col min="3" max="3" width="24.44140625" customWidth="1"/>
  </cols>
  <sheetData>
    <row r="5" spans="2:3" x14ac:dyDescent="0.3">
      <c r="B5" t="s">
        <v>236</v>
      </c>
      <c r="C5" t="s">
        <v>230</v>
      </c>
    </row>
    <row r="6" spans="2:3" x14ac:dyDescent="0.3">
      <c r="B6" t="s">
        <v>215</v>
      </c>
      <c r="C6" t="s">
        <v>226</v>
      </c>
    </row>
    <row r="7" spans="2:3" x14ac:dyDescent="0.3">
      <c r="B7" t="s">
        <v>216</v>
      </c>
      <c r="C7" t="s">
        <v>227</v>
      </c>
    </row>
    <row r="8" spans="2:3" x14ac:dyDescent="0.3">
      <c r="B8" t="s">
        <v>217</v>
      </c>
      <c r="C8" t="s">
        <v>228</v>
      </c>
    </row>
    <row r="9" spans="2:3" x14ac:dyDescent="0.3">
      <c r="B9" t="s">
        <v>218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8058F-C07C-41EB-8BE0-CAF4BEF0D55B}">
  <sheetPr>
    <tabColor rgb="FFFF0000"/>
  </sheetPr>
  <dimension ref="B2:D22"/>
  <sheetViews>
    <sheetView showGridLines="0" showRowColHeaders="0" workbookViewId="0">
      <selection activeCell="B167" sqref="B167"/>
    </sheetView>
  </sheetViews>
  <sheetFormatPr defaultColWidth="8.88671875" defaultRowHeight="15.6" x14ac:dyDescent="0.3"/>
  <cols>
    <col min="1" max="1" width="2.77734375" style="23" customWidth="1"/>
    <col min="2" max="2" width="3.77734375" style="23" customWidth="1"/>
    <col min="3" max="3" width="34.6640625" style="23" customWidth="1"/>
    <col min="4" max="4" width="54" style="23" customWidth="1"/>
    <col min="5" max="16384" width="8.88671875" style="23"/>
  </cols>
  <sheetData>
    <row r="2" spans="2:4" s="22" customFormat="1" ht="30.6" customHeight="1" x14ac:dyDescent="0.3">
      <c r="B2" s="448" t="s">
        <v>100</v>
      </c>
      <c r="C2" s="448"/>
      <c r="D2" s="448"/>
    </row>
    <row r="3" spans="2:4" ht="28.8" customHeight="1" x14ac:dyDescent="0.3">
      <c r="B3" s="451" t="s">
        <v>239</v>
      </c>
      <c r="C3" s="451"/>
      <c r="D3" s="451"/>
    </row>
    <row r="4" spans="2:4" ht="20.399999999999999" customHeight="1" x14ac:dyDescent="0.3">
      <c r="B4" s="29"/>
      <c r="C4" s="451" t="s">
        <v>240</v>
      </c>
      <c r="D4" s="451"/>
    </row>
    <row r="5" spans="2:4" ht="20.399999999999999" customHeight="1" x14ac:dyDescent="0.3">
      <c r="B5" s="29"/>
      <c r="C5" s="450" t="s">
        <v>98</v>
      </c>
      <c r="D5" s="450"/>
    </row>
    <row r="6" spans="2:4" ht="20.399999999999999" customHeight="1" x14ac:dyDescent="0.3">
      <c r="B6" s="29"/>
      <c r="C6" s="451" t="s">
        <v>285</v>
      </c>
      <c r="D6" s="451"/>
    </row>
    <row r="7" spans="2:4" ht="20.399999999999999" customHeight="1" x14ac:dyDescent="0.3">
      <c r="B7" s="35"/>
      <c r="C7" s="450" t="s">
        <v>96</v>
      </c>
      <c r="D7" s="450"/>
    </row>
    <row r="8" spans="2:4" ht="20.399999999999999" customHeight="1" x14ac:dyDescent="0.3">
      <c r="C8" s="449" t="s">
        <v>97</v>
      </c>
      <c r="D8" s="449"/>
    </row>
    <row r="9" spans="2:4" ht="24" customHeight="1" x14ac:dyDescent="0.3">
      <c r="B9" s="29"/>
      <c r="C9" s="32" t="s">
        <v>73</v>
      </c>
      <c r="D9" s="31">
        <v>1000</v>
      </c>
    </row>
    <row r="10" spans="2:4" ht="24" customHeight="1" x14ac:dyDescent="0.3">
      <c r="B10" s="29"/>
      <c r="C10" s="30" t="s">
        <v>74</v>
      </c>
      <c r="D10" s="31">
        <v>-250</v>
      </c>
    </row>
    <row r="11" spans="2:4" ht="24" customHeight="1" x14ac:dyDescent="0.3">
      <c r="B11" s="29"/>
      <c r="C11" s="106" t="s">
        <v>75</v>
      </c>
      <c r="D11" s="107">
        <v>750</v>
      </c>
    </row>
    <row r="12" spans="2:4" ht="24" customHeight="1" x14ac:dyDescent="0.3">
      <c r="B12" s="102"/>
      <c r="C12" s="109" t="s">
        <v>108</v>
      </c>
      <c r="D12" s="105">
        <f>D11/D9</f>
        <v>0.75</v>
      </c>
    </row>
    <row r="13" spans="2:4" ht="24" customHeight="1" x14ac:dyDescent="0.3">
      <c r="B13" s="29"/>
      <c r="C13" s="30" t="s">
        <v>76</v>
      </c>
      <c r="D13" s="31">
        <v>-600</v>
      </c>
    </row>
    <row r="14" spans="2:4" ht="24" customHeight="1" x14ac:dyDescent="0.3">
      <c r="B14" s="29"/>
      <c r="C14" s="32" t="s">
        <v>140</v>
      </c>
      <c r="D14" s="107">
        <v>150</v>
      </c>
    </row>
    <row r="15" spans="2:4" ht="24" customHeight="1" x14ac:dyDescent="0.3">
      <c r="C15" s="108" t="s">
        <v>110</v>
      </c>
      <c r="D15" s="105">
        <f>D14/D9</f>
        <v>0.15</v>
      </c>
    </row>
    <row r="17" spans="3:4" x14ac:dyDescent="0.3">
      <c r="C17" s="74" t="s">
        <v>111</v>
      </c>
      <c r="D17" s="75" t="s">
        <v>112</v>
      </c>
    </row>
    <row r="18" spans="3:4" x14ac:dyDescent="0.3">
      <c r="D18" s="75" t="s">
        <v>139</v>
      </c>
    </row>
    <row r="19" spans="3:4" x14ac:dyDescent="0.3">
      <c r="D19" s="75" t="s">
        <v>113</v>
      </c>
    </row>
    <row r="20" spans="3:4" x14ac:dyDescent="0.3">
      <c r="D20" s="75" t="s">
        <v>114</v>
      </c>
    </row>
    <row r="21" spans="3:4" ht="7.8" customHeight="1" x14ac:dyDescent="0.3"/>
    <row r="22" spans="3:4" x14ac:dyDescent="0.3">
      <c r="D22" s="23" t="s">
        <v>286</v>
      </c>
    </row>
  </sheetData>
  <sheetProtection algorithmName="SHA-512" hashValue="irKBfDCqrK7LC9dhzd4Kw5dH2W2qZG4XklfI/EGt0skipfYdB3sfKLjccSgrtuqWOQdRFduvgUKbqmBWXDR/lQ==" saltValue="5FLuh9EPkEATjGDugTWAhg==" spinCount="100000" sheet="1" objects="1" scenarios="1"/>
  <mergeCells count="7">
    <mergeCell ref="B2:D2"/>
    <mergeCell ref="C8:D8"/>
    <mergeCell ref="C5:D5"/>
    <mergeCell ref="C7:D7"/>
    <mergeCell ref="B3:D3"/>
    <mergeCell ref="C4:D4"/>
    <mergeCell ref="C6:D6"/>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5F130-2FA6-4520-9F51-DA61BB53133B}">
  <sheetPr>
    <tabColor rgb="FFFF0000"/>
    <pageSetUpPr fitToPage="1"/>
  </sheetPr>
  <dimension ref="B1:Q110"/>
  <sheetViews>
    <sheetView showGridLines="0" showRowColHeaders="0" showZeros="0" workbookViewId="0">
      <selection activeCell="B9" sqref="B9"/>
    </sheetView>
  </sheetViews>
  <sheetFormatPr defaultColWidth="9.109375" defaultRowHeight="18" customHeight="1" x14ac:dyDescent="0.3"/>
  <cols>
    <col min="1" max="1" width="2.77734375" style="36" customWidth="1"/>
    <col min="2" max="2" width="30.77734375" style="36" customWidth="1"/>
    <col min="3" max="3" width="0.44140625" style="37" customWidth="1"/>
    <col min="4" max="4" width="10.77734375" style="38" customWidth="1"/>
    <col min="5" max="5" width="10.77734375" style="39" customWidth="1"/>
    <col min="6" max="6" width="10.77734375" style="40" customWidth="1"/>
    <col min="7" max="7" width="0.44140625" style="41" customWidth="1"/>
    <col min="8" max="8" width="1.77734375" style="36" customWidth="1"/>
    <col min="9" max="9" width="69.77734375" style="36" customWidth="1"/>
    <col min="10" max="11" width="9.109375" style="38"/>
    <col min="12" max="13" width="10.88671875" style="38" customWidth="1"/>
    <col min="14" max="14" width="10.77734375" style="38" customWidth="1"/>
    <col min="15" max="16" width="9.109375" style="38"/>
    <col min="17" max="16384" width="9.109375" style="36"/>
  </cols>
  <sheetData>
    <row r="1" spans="2:17" ht="14.4" customHeight="1" x14ac:dyDescent="0.3"/>
    <row r="2" spans="2:17" s="42" customFormat="1" ht="30" customHeight="1" x14ac:dyDescent="0.3">
      <c r="B2" s="456" t="str">
        <f>Start!D15</f>
        <v>Big Bob's Ranch B&amp;B</v>
      </c>
      <c r="C2" s="456"/>
      <c r="D2" s="456"/>
      <c r="E2" s="456"/>
      <c r="F2" s="456"/>
      <c r="G2" s="456"/>
      <c r="J2" s="76"/>
      <c r="K2" s="76"/>
      <c r="L2" s="76"/>
      <c r="M2" s="76"/>
      <c r="N2" s="76"/>
      <c r="O2" s="76"/>
      <c r="P2" s="76"/>
    </row>
    <row r="3" spans="2:17" s="42" customFormat="1" ht="30" customHeight="1" x14ac:dyDescent="0.3">
      <c r="B3" s="456" t="s">
        <v>242</v>
      </c>
      <c r="C3" s="456"/>
      <c r="D3" s="456"/>
      <c r="E3" s="456"/>
      <c r="F3" s="456"/>
      <c r="G3" s="456"/>
      <c r="H3" s="43"/>
      <c r="I3" s="43"/>
      <c r="J3" s="306"/>
      <c r="K3" s="306"/>
      <c r="L3" s="76"/>
      <c r="M3" s="76"/>
      <c r="N3" s="76"/>
      <c r="O3" s="76"/>
      <c r="P3" s="76"/>
    </row>
    <row r="4" spans="2:17" s="282" customFormat="1" ht="24" customHeight="1" x14ac:dyDescent="0.4">
      <c r="B4" s="421" t="s">
        <v>237</v>
      </c>
      <c r="C4" s="422"/>
      <c r="D4" s="454" t="str">
        <f>Start!D17</f>
        <v>Feasibility</v>
      </c>
      <c r="E4" s="454"/>
      <c r="F4" s="454"/>
      <c r="G4" s="422"/>
      <c r="H4" s="277"/>
      <c r="I4" s="277" t="s">
        <v>45</v>
      </c>
      <c r="J4" s="307"/>
      <c r="K4" s="307"/>
      <c r="L4" s="308"/>
      <c r="M4" s="308"/>
      <c r="N4" s="308"/>
      <c r="O4" s="308"/>
      <c r="P4" s="308"/>
    </row>
    <row r="5" spans="2:17" s="283" customFormat="1" ht="24" customHeight="1" x14ac:dyDescent="0.3">
      <c r="B5" s="423" t="s">
        <v>238</v>
      </c>
      <c r="C5" s="424"/>
      <c r="D5" s="455" t="str">
        <f>Start!D19</f>
        <v>Monthly</v>
      </c>
      <c r="E5" s="455"/>
      <c r="F5" s="455"/>
      <c r="G5" s="424"/>
      <c r="H5" s="280"/>
      <c r="I5" s="280"/>
      <c r="J5" s="309"/>
      <c r="K5" s="309"/>
      <c r="L5" s="310"/>
      <c r="M5" s="310"/>
      <c r="N5" s="310"/>
      <c r="O5" s="310"/>
      <c r="P5" s="310"/>
    </row>
    <row r="6" spans="2:17" s="283" customFormat="1" ht="24" customHeight="1" x14ac:dyDescent="0.3">
      <c r="B6" s="280"/>
      <c r="C6" s="281"/>
      <c r="D6" s="313"/>
      <c r="E6" s="313"/>
      <c r="F6" s="313"/>
      <c r="G6" s="281"/>
      <c r="H6" s="280"/>
      <c r="I6" s="280"/>
      <c r="J6" s="309"/>
      <c r="K6" s="309"/>
      <c r="L6" s="309"/>
      <c r="M6" s="309"/>
      <c r="N6" s="309"/>
      <c r="O6" s="310"/>
      <c r="P6" s="310"/>
    </row>
    <row r="7" spans="2:17" s="45" customFormat="1" ht="37.200000000000003" customHeight="1" x14ac:dyDescent="0.3">
      <c r="B7" s="260" t="s">
        <v>222</v>
      </c>
      <c r="C7" s="73"/>
      <c r="D7" s="257" t="s">
        <v>65</v>
      </c>
      <c r="E7" s="258" t="s">
        <v>223</v>
      </c>
      <c r="F7" s="259" t="s">
        <v>66</v>
      </c>
      <c r="G7" s="115"/>
      <c r="I7" s="264" t="s">
        <v>219</v>
      </c>
      <c r="J7" s="332"/>
      <c r="K7" s="305"/>
      <c r="L7" s="305"/>
      <c r="M7" s="305"/>
      <c r="N7" s="305"/>
      <c r="O7" s="305"/>
      <c r="P7" s="305"/>
      <c r="Q7" s="44"/>
    </row>
    <row r="8" spans="2:17" s="44" customFormat="1" ht="18.600000000000001" customHeight="1" x14ac:dyDescent="0.3">
      <c r="B8" s="261"/>
      <c r="C8" s="73"/>
      <c r="D8" s="190">
        <f>IFERROR((F8/E8),"")</f>
        <v>202.39545454545458</v>
      </c>
      <c r="E8" s="116">
        <f>SUM(E9:E108)</f>
        <v>44</v>
      </c>
      <c r="F8" s="117">
        <f t="shared" ref="F8" si="0">SUM(F9:F108)</f>
        <v>8905.4000000000015</v>
      </c>
      <c r="G8" s="57"/>
      <c r="I8" s="447" t="s">
        <v>241</v>
      </c>
      <c r="J8" s="332"/>
      <c r="K8" s="311"/>
      <c r="L8" s="311"/>
      <c r="M8" s="311"/>
      <c r="N8" s="311"/>
      <c r="O8" s="311"/>
      <c r="P8" s="311"/>
    </row>
    <row r="9" spans="2:17" ht="18" customHeight="1" x14ac:dyDescent="0.3">
      <c r="B9" s="212" t="s">
        <v>306</v>
      </c>
      <c r="C9" s="46"/>
      <c r="D9" s="222">
        <f>'COGS Worksheet'!I8</f>
        <v>124.45</v>
      </c>
      <c r="E9" s="213">
        <v>8</v>
      </c>
      <c r="F9" s="47">
        <f>E9*D9</f>
        <v>995.6</v>
      </c>
      <c r="I9" s="447"/>
      <c r="K9" s="252"/>
    </row>
    <row r="10" spans="2:17" ht="18" customHeight="1" x14ac:dyDescent="0.3">
      <c r="B10" s="212" t="s">
        <v>302</v>
      </c>
      <c r="C10" s="46"/>
      <c r="D10" s="222">
        <f>'COGS Worksheet'!J8</f>
        <v>195.9</v>
      </c>
      <c r="E10" s="213">
        <v>24</v>
      </c>
      <c r="F10" s="47">
        <f t="shared" ref="F10:F13" si="1">E10*D10</f>
        <v>4701.6000000000004</v>
      </c>
    </row>
    <row r="11" spans="2:17" ht="18" customHeight="1" x14ac:dyDescent="0.3">
      <c r="B11" s="212" t="s">
        <v>303</v>
      </c>
      <c r="C11" s="46"/>
      <c r="D11" s="222">
        <f>'COGS Worksheet'!K8</f>
        <v>267.35000000000002</v>
      </c>
      <c r="E11" s="213">
        <v>12</v>
      </c>
      <c r="F11" s="47">
        <f t="shared" si="1"/>
        <v>3208.2000000000003</v>
      </c>
      <c r="I11" s="304" t="s">
        <v>220</v>
      </c>
    </row>
    <row r="12" spans="2:17" ht="18" customHeight="1" x14ac:dyDescent="0.3">
      <c r="B12" s="212"/>
      <c r="C12" s="46"/>
      <c r="D12" s="222"/>
      <c r="E12" s="213"/>
      <c r="F12" s="47">
        <f t="shared" si="1"/>
        <v>0</v>
      </c>
      <c r="I12" s="457" t="s">
        <v>221</v>
      </c>
    </row>
    <row r="13" spans="2:17" ht="18" customHeight="1" x14ac:dyDescent="0.3">
      <c r="B13" s="212"/>
      <c r="C13" s="46"/>
      <c r="D13" s="222"/>
      <c r="E13" s="213"/>
      <c r="F13" s="47">
        <f t="shared" si="1"/>
        <v>0</v>
      </c>
      <c r="I13" s="457"/>
    </row>
    <row r="14" spans="2:17" ht="18" customHeight="1" x14ac:dyDescent="0.3">
      <c r="B14" s="212"/>
      <c r="C14" s="46"/>
      <c r="D14" s="222"/>
      <c r="E14" s="213"/>
      <c r="F14" s="47">
        <f t="shared" ref="F14:F15" si="2">E14*D14</f>
        <v>0</v>
      </c>
      <c r="I14" s="457" t="s">
        <v>224</v>
      </c>
    </row>
    <row r="15" spans="2:17" ht="18" customHeight="1" x14ac:dyDescent="0.3">
      <c r="B15" s="212"/>
      <c r="C15" s="46"/>
      <c r="D15" s="222"/>
      <c r="E15" s="213"/>
      <c r="F15" s="47">
        <f t="shared" si="2"/>
        <v>0</v>
      </c>
      <c r="I15" s="457"/>
      <c r="K15" s="40"/>
    </row>
    <row r="16" spans="2:17" ht="18" customHeight="1" x14ac:dyDescent="0.3">
      <c r="B16" s="212"/>
      <c r="C16" s="46"/>
      <c r="D16" s="222"/>
      <c r="E16" s="213"/>
      <c r="F16" s="47">
        <f t="shared" ref="F16:F18" si="3">E16*D16</f>
        <v>0</v>
      </c>
      <c r="I16" s="458" t="s">
        <v>287</v>
      </c>
    </row>
    <row r="17" spans="2:10" ht="18" customHeight="1" x14ac:dyDescent="0.3">
      <c r="B17" s="212"/>
      <c r="C17" s="46"/>
      <c r="D17" s="222"/>
      <c r="E17" s="213"/>
      <c r="F17" s="47">
        <f t="shared" si="3"/>
        <v>0</v>
      </c>
      <c r="I17" s="458"/>
    </row>
    <row r="18" spans="2:10" ht="18" customHeight="1" x14ac:dyDescent="0.3">
      <c r="B18" s="212"/>
      <c r="C18" s="46"/>
      <c r="D18" s="222"/>
      <c r="E18" s="213"/>
      <c r="F18" s="47">
        <f t="shared" si="3"/>
        <v>0</v>
      </c>
      <c r="I18" s="458" t="s">
        <v>225</v>
      </c>
    </row>
    <row r="19" spans="2:10" ht="18" customHeight="1" x14ac:dyDescent="0.3">
      <c r="B19" s="212"/>
      <c r="C19" s="46"/>
      <c r="D19" s="222"/>
      <c r="E19" s="213"/>
      <c r="F19" s="47">
        <f t="shared" ref="F19:F82" si="4">E19*D19</f>
        <v>0</v>
      </c>
      <c r="I19" s="458"/>
      <c r="J19" s="333"/>
    </row>
    <row r="20" spans="2:10" ht="18" customHeight="1" x14ac:dyDescent="0.3">
      <c r="B20" s="212"/>
      <c r="C20" s="46"/>
      <c r="D20" s="222"/>
      <c r="E20" s="213"/>
      <c r="F20" s="47">
        <f t="shared" si="4"/>
        <v>0</v>
      </c>
      <c r="I20" s="458"/>
    </row>
    <row r="21" spans="2:10" ht="18" customHeight="1" x14ac:dyDescent="0.3">
      <c r="B21" s="212"/>
      <c r="C21" s="46"/>
      <c r="D21" s="222"/>
      <c r="E21" s="213"/>
      <c r="F21" s="47">
        <f t="shared" si="4"/>
        <v>0</v>
      </c>
      <c r="I21" s="459" t="s">
        <v>288</v>
      </c>
    </row>
    <row r="22" spans="2:10" ht="18" customHeight="1" x14ac:dyDescent="0.3">
      <c r="B22" s="212"/>
      <c r="C22" s="46"/>
      <c r="D22" s="222"/>
      <c r="E22" s="213"/>
      <c r="F22" s="47">
        <f t="shared" si="4"/>
        <v>0</v>
      </c>
      <c r="I22" s="459"/>
    </row>
    <row r="23" spans="2:10" ht="18" customHeight="1" x14ac:dyDescent="0.3">
      <c r="B23" s="212"/>
      <c r="C23" s="46"/>
      <c r="D23" s="222"/>
      <c r="E23" s="213"/>
      <c r="F23" s="47">
        <f t="shared" si="4"/>
        <v>0</v>
      </c>
      <c r="I23" s="459"/>
    </row>
    <row r="24" spans="2:10" ht="18" customHeight="1" x14ac:dyDescent="0.3">
      <c r="B24" s="212"/>
      <c r="C24" s="46"/>
      <c r="D24" s="222"/>
      <c r="E24" s="213"/>
      <c r="F24" s="47">
        <f t="shared" si="4"/>
        <v>0</v>
      </c>
    </row>
    <row r="25" spans="2:10" ht="18" customHeight="1" x14ac:dyDescent="0.3">
      <c r="B25" s="212"/>
      <c r="C25" s="46"/>
      <c r="D25" s="222"/>
      <c r="E25" s="213"/>
      <c r="F25" s="47">
        <f t="shared" si="4"/>
        <v>0</v>
      </c>
    </row>
    <row r="26" spans="2:10" ht="18" customHeight="1" x14ac:dyDescent="0.3">
      <c r="B26" s="212"/>
      <c r="C26" s="46"/>
      <c r="D26" s="222"/>
      <c r="E26" s="213"/>
      <c r="F26" s="47">
        <f t="shared" si="4"/>
        <v>0</v>
      </c>
    </row>
    <row r="27" spans="2:10" ht="18" customHeight="1" x14ac:dyDescent="0.3">
      <c r="B27" s="212"/>
      <c r="C27" s="46"/>
      <c r="D27" s="222"/>
      <c r="E27" s="213"/>
      <c r="F27" s="47">
        <f t="shared" si="4"/>
        <v>0</v>
      </c>
    </row>
    <row r="28" spans="2:10" ht="18" customHeight="1" x14ac:dyDescent="0.3">
      <c r="B28" s="212"/>
      <c r="C28" s="46"/>
      <c r="D28" s="222"/>
      <c r="E28" s="213"/>
      <c r="F28" s="47">
        <f t="shared" si="4"/>
        <v>0</v>
      </c>
    </row>
    <row r="29" spans="2:10" ht="18" customHeight="1" x14ac:dyDescent="0.3">
      <c r="B29" s="212"/>
      <c r="C29" s="46"/>
      <c r="D29" s="222"/>
      <c r="E29" s="213"/>
      <c r="F29" s="47">
        <f t="shared" si="4"/>
        <v>0</v>
      </c>
      <c r="I29" s="101"/>
    </row>
    <row r="30" spans="2:10" ht="18" customHeight="1" x14ac:dyDescent="0.3">
      <c r="B30" s="212"/>
      <c r="C30" s="46"/>
      <c r="D30" s="222"/>
      <c r="E30" s="213"/>
      <c r="F30" s="47">
        <f t="shared" si="4"/>
        <v>0</v>
      </c>
      <c r="I30" s="452"/>
    </row>
    <row r="31" spans="2:10" ht="18" customHeight="1" x14ac:dyDescent="0.3">
      <c r="B31" s="212"/>
      <c r="C31" s="46"/>
      <c r="D31" s="222"/>
      <c r="E31" s="213"/>
      <c r="F31" s="47">
        <f t="shared" si="4"/>
        <v>0</v>
      </c>
      <c r="I31" s="452"/>
    </row>
    <row r="32" spans="2:10" ht="18" customHeight="1" x14ac:dyDescent="0.3">
      <c r="B32" s="212"/>
      <c r="C32" s="46"/>
      <c r="D32" s="222"/>
      <c r="E32" s="213"/>
      <c r="F32" s="47">
        <f t="shared" si="4"/>
        <v>0</v>
      </c>
      <c r="I32" s="452"/>
    </row>
    <row r="33" spans="2:9" ht="18" customHeight="1" x14ac:dyDescent="0.3">
      <c r="B33" s="212"/>
      <c r="C33" s="46"/>
      <c r="D33" s="222"/>
      <c r="E33" s="213"/>
      <c r="F33" s="47">
        <f t="shared" si="4"/>
        <v>0</v>
      </c>
      <c r="I33" s="452"/>
    </row>
    <row r="34" spans="2:9" ht="18" customHeight="1" x14ac:dyDescent="0.3">
      <c r="B34" s="212"/>
      <c r="C34" s="46"/>
      <c r="D34" s="222"/>
      <c r="E34" s="213"/>
      <c r="F34" s="47">
        <f t="shared" si="4"/>
        <v>0</v>
      </c>
      <c r="I34" s="192"/>
    </row>
    <row r="35" spans="2:9" ht="18" customHeight="1" x14ac:dyDescent="0.3">
      <c r="B35" s="212"/>
      <c r="C35" s="46"/>
      <c r="D35" s="222"/>
      <c r="E35" s="213"/>
      <c r="F35" s="47">
        <f t="shared" si="4"/>
        <v>0</v>
      </c>
      <c r="I35" s="453"/>
    </row>
    <row r="36" spans="2:9" ht="18" customHeight="1" x14ac:dyDescent="0.3">
      <c r="B36" s="212"/>
      <c r="C36" s="46"/>
      <c r="D36" s="222"/>
      <c r="E36" s="213"/>
      <c r="F36" s="47">
        <f t="shared" si="4"/>
        <v>0</v>
      </c>
      <c r="I36" s="453"/>
    </row>
    <row r="37" spans="2:9" ht="18" customHeight="1" x14ac:dyDescent="0.3">
      <c r="B37" s="212"/>
      <c r="C37" s="46"/>
      <c r="D37" s="222"/>
      <c r="E37" s="213"/>
      <c r="F37" s="47">
        <f t="shared" si="4"/>
        <v>0</v>
      </c>
      <c r="I37" s="453"/>
    </row>
    <row r="38" spans="2:9" ht="18" customHeight="1" x14ac:dyDescent="0.3">
      <c r="B38" s="212"/>
      <c r="C38" s="46"/>
      <c r="D38" s="222"/>
      <c r="E38" s="213"/>
      <c r="F38" s="47">
        <f t="shared" si="4"/>
        <v>0</v>
      </c>
      <c r="I38" s="452"/>
    </row>
    <row r="39" spans="2:9" ht="18" customHeight="1" x14ac:dyDescent="0.3">
      <c r="B39" s="212"/>
      <c r="C39" s="46"/>
      <c r="D39" s="222"/>
      <c r="E39" s="213"/>
      <c r="F39" s="47">
        <f t="shared" si="4"/>
        <v>0</v>
      </c>
      <c r="I39" s="452"/>
    </row>
    <row r="40" spans="2:9" ht="18" customHeight="1" x14ac:dyDescent="0.3">
      <c r="B40" s="212"/>
      <c r="C40" s="46"/>
      <c r="D40" s="222"/>
      <c r="E40" s="213"/>
      <c r="F40" s="47">
        <f t="shared" si="4"/>
        <v>0</v>
      </c>
      <c r="I40" s="452"/>
    </row>
    <row r="41" spans="2:9" ht="18" customHeight="1" x14ac:dyDescent="0.3">
      <c r="B41" s="212"/>
      <c r="C41" s="46"/>
      <c r="D41" s="222"/>
      <c r="E41" s="213"/>
      <c r="F41" s="47">
        <f t="shared" si="4"/>
        <v>0</v>
      </c>
      <c r="I41" s="98" t="s">
        <v>166</v>
      </c>
    </row>
    <row r="42" spans="2:9" ht="18" customHeight="1" x14ac:dyDescent="0.3">
      <c r="B42" s="212"/>
      <c r="C42" s="46"/>
      <c r="D42" s="222"/>
      <c r="E42" s="213"/>
      <c r="F42" s="47">
        <f t="shared" si="4"/>
        <v>0</v>
      </c>
    </row>
    <row r="43" spans="2:9" ht="18" customHeight="1" x14ac:dyDescent="0.3">
      <c r="B43" s="212"/>
      <c r="C43" s="46"/>
      <c r="D43" s="222"/>
      <c r="E43" s="213"/>
      <c r="F43" s="47">
        <f t="shared" si="4"/>
        <v>0</v>
      </c>
    </row>
    <row r="44" spans="2:9" ht="18" customHeight="1" x14ac:dyDescent="0.3">
      <c r="B44" s="212"/>
      <c r="C44" s="46"/>
      <c r="D44" s="222"/>
      <c r="E44" s="213"/>
      <c r="F44" s="47">
        <f t="shared" si="4"/>
        <v>0</v>
      </c>
    </row>
    <row r="45" spans="2:9" ht="18" customHeight="1" x14ac:dyDescent="0.3">
      <c r="B45" s="212"/>
      <c r="C45" s="46"/>
      <c r="D45" s="222"/>
      <c r="E45" s="213"/>
      <c r="F45" s="47">
        <f t="shared" si="4"/>
        <v>0</v>
      </c>
    </row>
    <row r="46" spans="2:9" ht="18" customHeight="1" x14ac:dyDescent="0.3">
      <c r="B46" s="212"/>
      <c r="C46" s="46"/>
      <c r="D46" s="222"/>
      <c r="E46" s="213"/>
      <c r="F46" s="47">
        <f t="shared" si="4"/>
        <v>0</v>
      </c>
    </row>
    <row r="47" spans="2:9" ht="18" customHeight="1" x14ac:dyDescent="0.3">
      <c r="B47" s="212"/>
      <c r="C47" s="46"/>
      <c r="D47" s="222"/>
      <c r="E47" s="213"/>
      <c r="F47" s="47">
        <f t="shared" si="4"/>
        <v>0</v>
      </c>
    </row>
    <row r="48" spans="2:9" ht="18" customHeight="1" x14ac:dyDescent="0.3">
      <c r="B48" s="212"/>
      <c r="C48" s="46"/>
      <c r="D48" s="222"/>
      <c r="E48" s="213"/>
      <c r="F48" s="47">
        <f t="shared" si="4"/>
        <v>0</v>
      </c>
    </row>
    <row r="49" spans="2:16" ht="18" customHeight="1" x14ac:dyDescent="0.3">
      <c r="B49" s="212"/>
      <c r="C49" s="46"/>
      <c r="D49" s="222"/>
      <c r="E49" s="213"/>
      <c r="F49" s="47">
        <f t="shared" si="4"/>
        <v>0</v>
      </c>
    </row>
    <row r="50" spans="2:16" ht="18" customHeight="1" x14ac:dyDescent="0.3">
      <c r="B50" s="212"/>
      <c r="C50" s="46"/>
      <c r="D50" s="222"/>
      <c r="E50" s="213"/>
      <c r="F50" s="47">
        <f t="shared" si="4"/>
        <v>0</v>
      </c>
    </row>
    <row r="51" spans="2:16" ht="18" customHeight="1" x14ac:dyDescent="0.3">
      <c r="B51" s="212"/>
      <c r="C51" s="46"/>
      <c r="D51" s="222"/>
      <c r="E51" s="213"/>
      <c r="F51" s="47">
        <f t="shared" si="4"/>
        <v>0</v>
      </c>
    </row>
    <row r="52" spans="2:16" ht="18" customHeight="1" x14ac:dyDescent="0.3">
      <c r="B52" s="212"/>
      <c r="C52" s="46"/>
      <c r="D52" s="222"/>
      <c r="E52" s="213"/>
      <c r="F52" s="47">
        <f t="shared" si="4"/>
        <v>0</v>
      </c>
    </row>
    <row r="53" spans="2:16" ht="18" customHeight="1" x14ac:dyDescent="0.3">
      <c r="B53" s="212"/>
      <c r="C53" s="46"/>
      <c r="D53" s="222"/>
      <c r="E53" s="213"/>
      <c r="F53" s="47">
        <f t="shared" si="4"/>
        <v>0</v>
      </c>
    </row>
    <row r="54" spans="2:16" ht="18" customHeight="1" x14ac:dyDescent="0.3">
      <c r="B54" s="212"/>
      <c r="C54" s="46"/>
      <c r="D54" s="222"/>
      <c r="E54" s="213"/>
      <c r="F54" s="47">
        <f t="shared" si="4"/>
        <v>0</v>
      </c>
    </row>
    <row r="55" spans="2:16" ht="18" customHeight="1" x14ac:dyDescent="0.3">
      <c r="B55" s="212"/>
      <c r="C55" s="46"/>
      <c r="D55" s="222"/>
      <c r="E55" s="213"/>
      <c r="F55" s="47">
        <f t="shared" si="4"/>
        <v>0</v>
      </c>
    </row>
    <row r="56" spans="2:16" ht="18" customHeight="1" x14ac:dyDescent="0.3">
      <c r="B56" s="212"/>
      <c r="C56" s="46"/>
      <c r="D56" s="222"/>
      <c r="E56" s="213"/>
      <c r="F56" s="47">
        <f t="shared" si="4"/>
        <v>0</v>
      </c>
    </row>
    <row r="57" spans="2:16" ht="18" customHeight="1" x14ac:dyDescent="0.3">
      <c r="B57" s="212"/>
      <c r="C57" s="46"/>
      <c r="D57" s="222"/>
      <c r="E57" s="213"/>
      <c r="F57" s="47">
        <f t="shared" si="4"/>
        <v>0</v>
      </c>
    </row>
    <row r="58" spans="2:16" s="50" customFormat="1" ht="18" customHeight="1" x14ac:dyDescent="0.3">
      <c r="B58" s="212"/>
      <c r="C58" s="46"/>
      <c r="D58" s="222"/>
      <c r="E58" s="213"/>
      <c r="F58" s="47">
        <f t="shared" si="4"/>
        <v>0</v>
      </c>
      <c r="G58" s="49"/>
      <c r="J58" s="312"/>
      <c r="K58" s="312"/>
      <c r="L58" s="38"/>
      <c r="M58" s="312"/>
      <c r="N58" s="312"/>
      <c r="O58" s="312"/>
      <c r="P58" s="312"/>
    </row>
    <row r="59" spans="2:16" s="50" customFormat="1" ht="18" customHeight="1" x14ac:dyDescent="0.3">
      <c r="B59" s="212"/>
      <c r="C59" s="46"/>
      <c r="D59" s="222"/>
      <c r="E59" s="213"/>
      <c r="F59" s="47">
        <f t="shared" si="4"/>
        <v>0</v>
      </c>
      <c r="G59" s="49"/>
      <c r="J59" s="312"/>
      <c r="K59" s="312"/>
      <c r="L59" s="312"/>
      <c r="M59" s="312"/>
      <c r="N59" s="312"/>
      <c r="O59" s="312"/>
      <c r="P59" s="312"/>
    </row>
    <row r="60" spans="2:16" s="50" customFormat="1" ht="18" customHeight="1" x14ac:dyDescent="0.3">
      <c r="B60" s="212"/>
      <c r="C60" s="46"/>
      <c r="D60" s="222"/>
      <c r="E60" s="213"/>
      <c r="F60" s="47">
        <f t="shared" si="4"/>
        <v>0</v>
      </c>
      <c r="G60" s="49"/>
      <c r="J60" s="312"/>
      <c r="K60" s="312"/>
      <c r="L60" s="312"/>
      <c r="M60" s="312"/>
      <c r="N60" s="312"/>
      <c r="O60" s="312"/>
      <c r="P60" s="312"/>
    </row>
    <row r="61" spans="2:16" s="50" customFormat="1" ht="18" customHeight="1" x14ac:dyDescent="0.3">
      <c r="B61" s="212"/>
      <c r="C61" s="46"/>
      <c r="D61" s="222"/>
      <c r="E61" s="213"/>
      <c r="F61" s="47">
        <f t="shared" si="4"/>
        <v>0</v>
      </c>
      <c r="G61" s="49"/>
      <c r="J61" s="312"/>
      <c r="K61" s="312"/>
      <c r="L61" s="312"/>
      <c r="M61" s="312"/>
      <c r="N61" s="312"/>
      <c r="O61" s="312"/>
      <c r="P61" s="312"/>
    </row>
    <row r="62" spans="2:16" s="50" customFormat="1" ht="18" customHeight="1" x14ac:dyDescent="0.3">
      <c r="B62" s="212"/>
      <c r="C62" s="46"/>
      <c r="D62" s="222"/>
      <c r="E62" s="213"/>
      <c r="F62" s="47">
        <f t="shared" si="4"/>
        <v>0</v>
      </c>
      <c r="G62" s="49"/>
      <c r="J62" s="312"/>
      <c r="K62" s="312"/>
      <c r="L62" s="312"/>
      <c r="M62" s="312"/>
      <c r="N62" s="312"/>
      <c r="O62" s="312"/>
      <c r="P62" s="312"/>
    </row>
    <row r="63" spans="2:16" s="50" customFormat="1" ht="18" customHeight="1" x14ac:dyDescent="0.3">
      <c r="B63" s="212"/>
      <c r="C63" s="46"/>
      <c r="D63" s="222"/>
      <c r="E63" s="213"/>
      <c r="F63" s="47">
        <f t="shared" si="4"/>
        <v>0</v>
      </c>
      <c r="G63" s="49"/>
      <c r="J63" s="312"/>
      <c r="K63" s="312"/>
      <c r="L63" s="312"/>
      <c r="M63" s="312"/>
      <c r="N63" s="312"/>
      <c r="O63" s="312"/>
      <c r="P63" s="312"/>
    </row>
    <row r="64" spans="2:16" s="50" customFormat="1" ht="18" customHeight="1" x14ac:dyDescent="0.3">
      <c r="B64" s="212"/>
      <c r="C64" s="46"/>
      <c r="D64" s="222"/>
      <c r="E64" s="213"/>
      <c r="F64" s="47">
        <f t="shared" si="4"/>
        <v>0</v>
      </c>
      <c r="G64" s="49"/>
      <c r="J64" s="312"/>
      <c r="K64" s="312"/>
      <c r="L64" s="312"/>
      <c r="M64" s="312"/>
      <c r="N64" s="312"/>
      <c r="O64" s="312"/>
      <c r="P64" s="312"/>
    </row>
    <row r="65" spans="2:16" s="50" customFormat="1" ht="18" customHeight="1" x14ac:dyDescent="0.3">
      <c r="B65" s="212"/>
      <c r="C65" s="46"/>
      <c r="D65" s="222"/>
      <c r="E65" s="213"/>
      <c r="F65" s="47">
        <f t="shared" si="4"/>
        <v>0</v>
      </c>
      <c r="G65" s="49"/>
      <c r="J65" s="312"/>
      <c r="K65" s="312"/>
      <c r="L65" s="312"/>
      <c r="M65" s="312"/>
      <c r="N65" s="312"/>
      <c r="O65" s="312"/>
      <c r="P65" s="312"/>
    </row>
    <row r="66" spans="2:16" s="50" customFormat="1" ht="18" customHeight="1" x14ac:dyDescent="0.3">
      <c r="B66" s="212"/>
      <c r="C66" s="46"/>
      <c r="D66" s="222"/>
      <c r="E66" s="213"/>
      <c r="F66" s="47">
        <f t="shared" si="4"/>
        <v>0</v>
      </c>
      <c r="G66" s="49"/>
      <c r="J66" s="312"/>
      <c r="K66" s="312"/>
      <c r="L66" s="312"/>
      <c r="M66" s="312"/>
      <c r="N66" s="312"/>
      <c r="O66" s="312"/>
      <c r="P66" s="312"/>
    </row>
    <row r="67" spans="2:16" s="50" customFormat="1" ht="18" customHeight="1" x14ac:dyDescent="0.3">
      <c r="B67" s="212"/>
      <c r="C67" s="46"/>
      <c r="D67" s="222"/>
      <c r="E67" s="213"/>
      <c r="F67" s="47">
        <f t="shared" si="4"/>
        <v>0</v>
      </c>
      <c r="G67" s="49"/>
      <c r="J67" s="312"/>
      <c r="K67" s="312"/>
      <c r="L67" s="312"/>
      <c r="M67" s="312"/>
      <c r="N67" s="312"/>
      <c r="O67" s="312"/>
      <c r="P67" s="312"/>
    </row>
    <row r="68" spans="2:16" s="50" customFormat="1" ht="18" customHeight="1" x14ac:dyDescent="0.3">
      <c r="B68" s="212"/>
      <c r="C68" s="46"/>
      <c r="D68" s="222"/>
      <c r="E68" s="213"/>
      <c r="F68" s="47">
        <f t="shared" si="4"/>
        <v>0</v>
      </c>
      <c r="G68" s="49"/>
      <c r="J68" s="312"/>
      <c r="K68" s="312"/>
      <c r="L68" s="312"/>
      <c r="M68" s="312"/>
      <c r="N68" s="312"/>
      <c r="O68" s="312"/>
      <c r="P68" s="312"/>
    </row>
    <row r="69" spans="2:16" s="50" customFormat="1" ht="18" customHeight="1" x14ac:dyDescent="0.3">
      <c r="B69" s="212"/>
      <c r="C69" s="46"/>
      <c r="D69" s="222"/>
      <c r="E69" s="213"/>
      <c r="F69" s="47">
        <f t="shared" si="4"/>
        <v>0</v>
      </c>
      <c r="G69" s="49"/>
      <c r="J69" s="312"/>
      <c r="K69" s="312"/>
      <c r="L69" s="312"/>
      <c r="M69" s="312"/>
      <c r="N69" s="312"/>
      <c r="O69" s="312"/>
      <c r="P69" s="312"/>
    </row>
    <row r="70" spans="2:16" s="50" customFormat="1" ht="18" customHeight="1" x14ac:dyDescent="0.3">
      <c r="B70" s="212"/>
      <c r="C70" s="46"/>
      <c r="D70" s="222"/>
      <c r="E70" s="213"/>
      <c r="F70" s="47">
        <f t="shared" si="4"/>
        <v>0</v>
      </c>
      <c r="G70" s="49"/>
      <c r="J70" s="312"/>
      <c r="K70" s="312"/>
      <c r="L70" s="312"/>
      <c r="M70" s="312"/>
      <c r="N70" s="312"/>
      <c r="O70" s="312"/>
      <c r="P70" s="312"/>
    </row>
    <row r="71" spans="2:16" s="50" customFormat="1" ht="18" customHeight="1" x14ac:dyDescent="0.3">
      <c r="B71" s="212"/>
      <c r="C71" s="46"/>
      <c r="D71" s="222"/>
      <c r="E71" s="213"/>
      <c r="F71" s="47">
        <f t="shared" si="4"/>
        <v>0</v>
      </c>
      <c r="G71" s="49"/>
      <c r="J71" s="312"/>
      <c r="K71" s="312"/>
      <c r="L71" s="312"/>
      <c r="M71" s="312"/>
      <c r="N71" s="312"/>
      <c r="O71" s="312"/>
      <c r="P71" s="312"/>
    </row>
    <row r="72" spans="2:16" s="50" customFormat="1" ht="18" customHeight="1" x14ac:dyDescent="0.3">
      <c r="B72" s="212"/>
      <c r="C72" s="46"/>
      <c r="D72" s="222"/>
      <c r="E72" s="213"/>
      <c r="F72" s="47">
        <f t="shared" si="4"/>
        <v>0</v>
      </c>
      <c r="G72" s="49"/>
      <c r="J72" s="312"/>
      <c r="K72" s="312"/>
      <c r="L72" s="312"/>
      <c r="M72" s="312"/>
      <c r="N72" s="312"/>
      <c r="O72" s="312"/>
      <c r="P72" s="312"/>
    </row>
    <row r="73" spans="2:16" s="50" customFormat="1" ht="18" customHeight="1" x14ac:dyDescent="0.3">
      <c r="B73" s="212"/>
      <c r="C73" s="46"/>
      <c r="D73" s="222"/>
      <c r="E73" s="213"/>
      <c r="F73" s="47">
        <f t="shared" si="4"/>
        <v>0</v>
      </c>
      <c r="G73" s="49"/>
      <c r="J73" s="312"/>
      <c r="K73" s="312"/>
      <c r="L73" s="312"/>
      <c r="M73" s="312"/>
      <c r="N73" s="312"/>
      <c r="O73" s="312"/>
      <c r="P73" s="312"/>
    </row>
    <row r="74" spans="2:16" s="50" customFormat="1" ht="18" customHeight="1" x14ac:dyDescent="0.3">
      <c r="B74" s="212"/>
      <c r="C74" s="46"/>
      <c r="D74" s="222"/>
      <c r="E74" s="213"/>
      <c r="F74" s="47">
        <f t="shared" si="4"/>
        <v>0</v>
      </c>
      <c r="G74" s="49"/>
      <c r="J74" s="312"/>
      <c r="K74" s="312"/>
      <c r="L74" s="312"/>
      <c r="M74" s="312"/>
      <c r="N74" s="312"/>
      <c r="O74" s="312"/>
      <c r="P74" s="312"/>
    </row>
    <row r="75" spans="2:16" s="50" customFormat="1" ht="18" customHeight="1" x14ac:dyDescent="0.3">
      <c r="B75" s="212"/>
      <c r="C75" s="46"/>
      <c r="D75" s="222"/>
      <c r="E75" s="213"/>
      <c r="F75" s="47">
        <f t="shared" si="4"/>
        <v>0</v>
      </c>
      <c r="G75" s="49"/>
      <c r="J75" s="312"/>
      <c r="K75" s="312"/>
      <c r="L75" s="312"/>
      <c r="M75" s="312"/>
      <c r="N75" s="312"/>
      <c r="O75" s="312"/>
      <c r="P75" s="312"/>
    </row>
    <row r="76" spans="2:16" s="50" customFormat="1" ht="18" customHeight="1" x14ac:dyDescent="0.3">
      <c r="B76" s="212"/>
      <c r="C76" s="46"/>
      <c r="D76" s="222"/>
      <c r="E76" s="213"/>
      <c r="F76" s="47">
        <f t="shared" si="4"/>
        <v>0</v>
      </c>
      <c r="G76" s="49"/>
      <c r="J76" s="312"/>
      <c r="K76" s="312"/>
      <c r="L76" s="312"/>
      <c r="M76" s="312"/>
      <c r="N76" s="312"/>
      <c r="O76" s="312"/>
      <c r="P76" s="312"/>
    </row>
    <row r="77" spans="2:16" s="50" customFormat="1" ht="18" customHeight="1" x14ac:dyDescent="0.3">
      <c r="B77" s="212"/>
      <c r="C77" s="46"/>
      <c r="D77" s="222"/>
      <c r="E77" s="213"/>
      <c r="F77" s="47">
        <f t="shared" si="4"/>
        <v>0</v>
      </c>
      <c r="G77" s="49"/>
      <c r="J77" s="312"/>
      <c r="K77" s="312"/>
      <c r="L77" s="312"/>
      <c r="M77" s="312"/>
      <c r="N77" s="312"/>
      <c r="O77" s="312"/>
      <c r="P77" s="312"/>
    </row>
    <row r="78" spans="2:16" s="50" customFormat="1" ht="18" customHeight="1" x14ac:dyDescent="0.3">
      <c r="B78" s="212"/>
      <c r="C78" s="46"/>
      <c r="D78" s="222"/>
      <c r="E78" s="213"/>
      <c r="F78" s="47">
        <f t="shared" si="4"/>
        <v>0</v>
      </c>
      <c r="G78" s="49"/>
      <c r="J78" s="312"/>
      <c r="K78" s="312"/>
      <c r="L78" s="312"/>
      <c r="M78" s="312"/>
      <c r="N78" s="312"/>
      <c r="O78" s="312"/>
      <c r="P78" s="312"/>
    </row>
    <row r="79" spans="2:16" s="50" customFormat="1" ht="18" customHeight="1" x14ac:dyDescent="0.3">
      <c r="B79" s="212"/>
      <c r="C79" s="46"/>
      <c r="D79" s="222"/>
      <c r="E79" s="213"/>
      <c r="F79" s="47">
        <f t="shared" si="4"/>
        <v>0</v>
      </c>
      <c r="G79" s="49"/>
      <c r="J79" s="312"/>
      <c r="K79" s="312"/>
      <c r="L79" s="312"/>
      <c r="M79" s="312"/>
      <c r="N79" s="312"/>
      <c r="O79" s="312"/>
      <c r="P79" s="312"/>
    </row>
    <row r="80" spans="2:16" s="50" customFormat="1" ht="18" customHeight="1" x14ac:dyDescent="0.3">
      <c r="B80" s="212"/>
      <c r="C80" s="46"/>
      <c r="D80" s="222"/>
      <c r="E80" s="213"/>
      <c r="F80" s="47">
        <f t="shared" si="4"/>
        <v>0</v>
      </c>
      <c r="G80" s="49"/>
      <c r="J80" s="312"/>
      <c r="K80" s="312"/>
      <c r="L80" s="312"/>
      <c r="M80" s="312"/>
      <c r="N80" s="312"/>
      <c r="O80" s="312"/>
      <c r="P80" s="312"/>
    </row>
    <row r="81" spans="2:16" s="50" customFormat="1" ht="18" customHeight="1" x14ac:dyDescent="0.3">
      <c r="B81" s="212"/>
      <c r="C81" s="46"/>
      <c r="D81" s="222"/>
      <c r="E81" s="213"/>
      <c r="F81" s="47">
        <f t="shared" si="4"/>
        <v>0</v>
      </c>
      <c r="G81" s="49"/>
      <c r="J81" s="312"/>
      <c r="K81" s="312"/>
      <c r="L81" s="312"/>
      <c r="M81" s="312"/>
      <c r="N81" s="312"/>
      <c r="O81" s="312"/>
      <c r="P81" s="312"/>
    </row>
    <row r="82" spans="2:16" s="50" customFormat="1" ht="18" customHeight="1" x14ac:dyDescent="0.3">
      <c r="B82" s="212"/>
      <c r="C82" s="46"/>
      <c r="D82" s="222"/>
      <c r="E82" s="213"/>
      <c r="F82" s="47">
        <f t="shared" si="4"/>
        <v>0</v>
      </c>
      <c r="G82" s="49"/>
      <c r="J82" s="312"/>
      <c r="K82" s="312"/>
      <c r="L82" s="312"/>
      <c r="M82" s="312"/>
      <c r="N82" s="312"/>
      <c r="O82" s="312"/>
      <c r="P82" s="312"/>
    </row>
    <row r="83" spans="2:16" s="50" customFormat="1" ht="18" customHeight="1" x14ac:dyDescent="0.3">
      <c r="B83" s="212"/>
      <c r="C83" s="46"/>
      <c r="D83" s="222"/>
      <c r="E83" s="213"/>
      <c r="F83" s="47">
        <f t="shared" ref="F83:F109" si="5">E83*D83</f>
        <v>0</v>
      </c>
      <c r="G83" s="49"/>
      <c r="J83" s="312"/>
      <c r="K83" s="312"/>
      <c r="L83" s="312"/>
      <c r="M83" s="312"/>
      <c r="N83" s="312"/>
      <c r="O83" s="312"/>
      <c r="P83" s="312"/>
    </row>
    <row r="84" spans="2:16" s="50" customFormat="1" ht="18" customHeight="1" x14ac:dyDescent="0.3">
      <c r="B84" s="212"/>
      <c r="C84" s="46"/>
      <c r="D84" s="222"/>
      <c r="E84" s="213"/>
      <c r="F84" s="47">
        <f t="shared" si="5"/>
        <v>0</v>
      </c>
      <c r="G84" s="49"/>
      <c r="J84" s="312"/>
      <c r="K84" s="312"/>
      <c r="L84" s="312"/>
      <c r="M84" s="312"/>
      <c r="N84" s="312"/>
      <c r="O84" s="312"/>
      <c r="P84" s="312"/>
    </row>
    <row r="85" spans="2:16" s="50" customFormat="1" ht="18" customHeight="1" x14ac:dyDescent="0.3">
      <c r="B85" s="212"/>
      <c r="C85" s="46"/>
      <c r="D85" s="222"/>
      <c r="E85" s="213"/>
      <c r="F85" s="47">
        <f t="shared" si="5"/>
        <v>0</v>
      </c>
      <c r="G85" s="49"/>
      <c r="J85" s="312"/>
      <c r="K85" s="312"/>
      <c r="L85" s="312"/>
      <c r="M85" s="312"/>
      <c r="N85" s="312"/>
      <c r="O85" s="312"/>
      <c r="P85" s="312"/>
    </row>
    <row r="86" spans="2:16" s="50" customFormat="1" ht="18" customHeight="1" x14ac:dyDescent="0.3">
      <c r="B86" s="212"/>
      <c r="C86" s="46"/>
      <c r="D86" s="222"/>
      <c r="E86" s="213"/>
      <c r="F86" s="47">
        <f t="shared" si="5"/>
        <v>0</v>
      </c>
      <c r="G86" s="49"/>
      <c r="J86" s="312"/>
      <c r="K86" s="312"/>
      <c r="L86" s="312"/>
      <c r="M86" s="312"/>
      <c r="N86" s="312"/>
      <c r="O86" s="312"/>
      <c r="P86" s="312"/>
    </row>
    <row r="87" spans="2:16" s="50" customFormat="1" ht="18" customHeight="1" x14ac:dyDescent="0.3">
      <c r="B87" s="212"/>
      <c r="C87" s="46"/>
      <c r="D87" s="222"/>
      <c r="E87" s="213"/>
      <c r="F87" s="47">
        <f t="shared" si="5"/>
        <v>0</v>
      </c>
      <c r="G87" s="49"/>
      <c r="J87" s="312"/>
      <c r="K87" s="312"/>
      <c r="L87" s="312"/>
      <c r="M87" s="312"/>
      <c r="N87" s="312"/>
      <c r="O87" s="312"/>
      <c r="P87" s="312"/>
    </row>
    <row r="88" spans="2:16" s="50" customFormat="1" ht="18" customHeight="1" x14ac:dyDescent="0.3">
      <c r="B88" s="212"/>
      <c r="C88" s="46"/>
      <c r="D88" s="222"/>
      <c r="E88" s="213"/>
      <c r="F88" s="47">
        <f t="shared" ref="F88:F108" si="6">E88*D88</f>
        <v>0</v>
      </c>
      <c r="G88" s="49"/>
      <c r="J88" s="312"/>
      <c r="K88" s="312"/>
      <c r="L88" s="312"/>
      <c r="M88" s="312"/>
      <c r="N88" s="312"/>
      <c r="O88" s="312"/>
      <c r="P88" s="312"/>
    </row>
    <row r="89" spans="2:16" s="50" customFormat="1" ht="18" customHeight="1" x14ac:dyDescent="0.3">
      <c r="B89" s="212"/>
      <c r="C89" s="46"/>
      <c r="D89" s="222"/>
      <c r="E89" s="213"/>
      <c r="F89" s="47">
        <f t="shared" si="6"/>
        <v>0</v>
      </c>
      <c r="G89" s="49"/>
      <c r="J89" s="312"/>
      <c r="K89" s="312"/>
      <c r="L89" s="312"/>
      <c r="M89" s="312"/>
      <c r="N89" s="312"/>
      <c r="O89" s="312"/>
      <c r="P89" s="312"/>
    </row>
    <row r="90" spans="2:16" s="50" customFormat="1" ht="18" customHeight="1" x14ac:dyDescent="0.3">
      <c r="B90" s="212"/>
      <c r="C90" s="46"/>
      <c r="D90" s="222"/>
      <c r="E90" s="213"/>
      <c r="F90" s="47">
        <f t="shared" si="6"/>
        <v>0</v>
      </c>
      <c r="G90" s="49"/>
      <c r="J90" s="312"/>
      <c r="K90" s="312"/>
      <c r="L90" s="312"/>
      <c r="M90" s="312"/>
      <c r="N90" s="312"/>
      <c r="O90" s="312"/>
      <c r="P90" s="312"/>
    </row>
    <row r="91" spans="2:16" s="50" customFormat="1" ht="18" customHeight="1" x14ac:dyDescent="0.3">
      <c r="B91" s="212"/>
      <c r="C91" s="46"/>
      <c r="D91" s="222"/>
      <c r="E91" s="213"/>
      <c r="F91" s="47">
        <f t="shared" si="6"/>
        <v>0</v>
      </c>
      <c r="G91" s="49"/>
      <c r="J91" s="312"/>
      <c r="K91" s="312"/>
      <c r="L91" s="312"/>
      <c r="M91" s="312"/>
      <c r="N91" s="312"/>
      <c r="O91" s="312"/>
      <c r="P91" s="312"/>
    </row>
    <row r="92" spans="2:16" s="50" customFormat="1" ht="18" customHeight="1" x14ac:dyDescent="0.3">
      <c r="B92" s="212"/>
      <c r="C92" s="46"/>
      <c r="D92" s="222"/>
      <c r="E92" s="213"/>
      <c r="F92" s="47">
        <f t="shared" si="6"/>
        <v>0</v>
      </c>
      <c r="G92" s="49"/>
      <c r="J92" s="312"/>
      <c r="K92" s="312"/>
      <c r="L92" s="312"/>
      <c r="M92" s="312"/>
      <c r="N92" s="312"/>
      <c r="O92" s="312"/>
      <c r="P92" s="312"/>
    </row>
    <row r="93" spans="2:16" s="50" customFormat="1" ht="18" customHeight="1" x14ac:dyDescent="0.3">
      <c r="B93" s="212"/>
      <c r="C93" s="46"/>
      <c r="D93" s="222"/>
      <c r="E93" s="213"/>
      <c r="F93" s="47">
        <f t="shared" si="6"/>
        <v>0</v>
      </c>
      <c r="G93" s="49"/>
      <c r="J93" s="312"/>
      <c r="K93" s="312"/>
      <c r="L93" s="312"/>
      <c r="M93" s="312"/>
      <c r="N93" s="312"/>
      <c r="O93" s="312"/>
      <c r="P93" s="312"/>
    </row>
    <row r="94" spans="2:16" s="50" customFormat="1" ht="18" customHeight="1" x14ac:dyDescent="0.3">
      <c r="B94" s="212"/>
      <c r="C94" s="46"/>
      <c r="D94" s="222"/>
      <c r="E94" s="213"/>
      <c r="F94" s="47">
        <f t="shared" si="6"/>
        <v>0</v>
      </c>
      <c r="G94" s="49"/>
      <c r="J94" s="312"/>
      <c r="K94" s="312"/>
      <c r="L94" s="312"/>
      <c r="M94" s="312"/>
      <c r="N94" s="312"/>
      <c r="O94" s="312"/>
      <c r="P94" s="312"/>
    </row>
    <row r="95" spans="2:16" s="50" customFormat="1" ht="18" customHeight="1" x14ac:dyDescent="0.3">
      <c r="B95" s="212"/>
      <c r="C95" s="46"/>
      <c r="D95" s="222"/>
      <c r="E95" s="213"/>
      <c r="F95" s="47">
        <f t="shared" si="6"/>
        <v>0</v>
      </c>
      <c r="G95" s="49"/>
      <c r="J95" s="312"/>
      <c r="K95" s="312"/>
      <c r="L95" s="312"/>
      <c r="M95" s="312"/>
      <c r="N95" s="312"/>
      <c r="O95" s="312"/>
      <c r="P95" s="312"/>
    </row>
    <row r="96" spans="2:16" s="50" customFormat="1" ht="18" customHeight="1" x14ac:dyDescent="0.3">
      <c r="B96" s="212"/>
      <c r="C96" s="46"/>
      <c r="D96" s="222"/>
      <c r="E96" s="213"/>
      <c r="F96" s="47">
        <f t="shared" si="6"/>
        <v>0</v>
      </c>
      <c r="G96" s="49"/>
      <c r="J96" s="312"/>
      <c r="K96" s="312"/>
      <c r="L96" s="312"/>
      <c r="M96" s="312"/>
      <c r="N96" s="312"/>
      <c r="O96" s="312"/>
      <c r="P96" s="312"/>
    </row>
    <row r="97" spans="2:16" s="50" customFormat="1" ht="18" customHeight="1" x14ac:dyDescent="0.3">
      <c r="B97" s="212"/>
      <c r="C97" s="46"/>
      <c r="D97" s="222"/>
      <c r="E97" s="213"/>
      <c r="F97" s="47">
        <f t="shared" si="6"/>
        <v>0</v>
      </c>
      <c r="G97" s="49"/>
      <c r="J97" s="312"/>
      <c r="K97" s="312"/>
      <c r="L97" s="312"/>
      <c r="M97" s="312"/>
      <c r="N97" s="312"/>
      <c r="O97" s="312"/>
      <c r="P97" s="312"/>
    </row>
    <row r="98" spans="2:16" s="50" customFormat="1" ht="18" customHeight="1" x14ac:dyDescent="0.3">
      <c r="B98" s="212"/>
      <c r="C98" s="46"/>
      <c r="D98" s="222"/>
      <c r="E98" s="213"/>
      <c r="F98" s="47">
        <f t="shared" si="6"/>
        <v>0</v>
      </c>
      <c r="G98" s="49"/>
      <c r="J98" s="312"/>
      <c r="K98" s="312"/>
      <c r="L98" s="312"/>
      <c r="M98" s="312"/>
      <c r="N98" s="312"/>
      <c r="O98" s="312"/>
      <c r="P98" s="312"/>
    </row>
    <row r="99" spans="2:16" s="50" customFormat="1" ht="18" customHeight="1" x14ac:dyDescent="0.3">
      <c r="B99" s="212"/>
      <c r="C99" s="46"/>
      <c r="D99" s="222"/>
      <c r="E99" s="213"/>
      <c r="F99" s="47">
        <f t="shared" si="6"/>
        <v>0</v>
      </c>
      <c r="G99" s="49"/>
      <c r="J99" s="312"/>
      <c r="K99" s="312"/>
      <c r="L99" s="312"/>
      <c r="M99" s="312"/>
      <c r="N99" s="312"/>
      <c r="O99" s="312"/>
      <c r="P99" s="312"/>
    </row>
    <row r="100" spans="2:16" s="50" customFormat="1" ht="18" customHeight="1" x14ac:dyDescent="0.3">
      <c r="B100" s="212"/>
      <c r="C100" s="46"/>
      <c r="D100" s="222"/>
      <c r="E100" s="213"/>
      <c r="F100" s="47">
        <f t="shared" si="6"/>
        <v>0</v>
      </c>
      <c r="G100" s="49"/>
      <c r="J100" s="312"/>
      <c r="K100" s="312"/>
      <c r="L100" s="312"/>
      <c r="M100" s="312"/>
      <c r="N100" s="312"/>
      <c r="O100" s="312"/>
      <c r="P100" s="312"/>
    </row>
    <row r="101" spans="2:16" s="50" customFormat="1" ht="18" customHeight="1" x14ac:dyDescent="0.3">
      <c r="B101" s="212"/>
      <c r="C101" s="46"/>
      <c r="D101" s="222"/>
      <c r="E101" s="213"/>
      <c r="F101" s="47">
        <f t="shared" si="6"/>
        <v>0</v>
      </c>
      <c r="G101" s="49"/>
      <c r="J101" s="312"/>
      <c r="K101" s="312"/>
      <c r="L101" s="312"/>
      <c r="M101" s="312"/>
      <c r="N101" s="312"/>
      <c r="O101" s="312"/>
      <c r="P101" s="312"/>
    </row>
    <row r="102" spans="2:16" s="50" customFormat="1" ht="18" customHeight="1" x14ac:dyDescent="0.3">
      <c r="B102" s="212"/>
      <c r="C102" s="46"/>
      <c r="D102" s="222"/>
      <c r="E102" s="213"/>
      <c r="F102" s="47">
        <f t="shared" si="6"/>
        <v>0</v>
      </c>
      <c r="G102" s="49"/>
      <c r="J102" s="312"/>
      <c r="K102" s="312"/>
      <c r="L102" s="312"/>
      <c r="M102" s="312"/>
      <c r="N102" s="312"/>
      <c r="O102" s="312"/>
      <c r="P102" s="312"/>
    </row>
    <row r="103" spans="2:16" s="50" customFormat="1" ht="18" customHeight="1" x14ac:dyDescent="0.3">
      <c r="B103" s="212"/>
      <c r="C103" s="46"/>
      <c r="D103" s="222"/>
      <c r="E103" s="213"/>
      <c r="F103" s="47">
        <f t="shared" si="6"/>
        <v>0</v>
      </c>
      <c r="G103" s="49"/>
      <c r="J103" s="312"/>
      <c r="K103" s="312"/>
      <c r="L103" s="312"/>
      <c r="M103" s="312"/>
      <c r="N103" s="312"/>
      <c r="O103" s="312"/>
      <c r="P103" s="312"/>
    </row>
    <row r="104" spans="2:16" s="50" customFormat="1" ht="18" customHeight="1" x14ac:dyDescent="0.3">
      <c r="B104" s="212"/>
      <c r="C104" s="46"/>
      <c r="D104" s="222"/>
      <c r="E104" s="213"/>
      <c r="F104" s="47">
        <f t="shared" si="6"/>
        <v>0</v>
      </c>
      <c r="G104" s="49"/>
      <c r="J104" s="312"/>
      <c r="K104" s="312"/>
      <c r="L104" s="312"/>
      <c r="M104" s="312"/>
      <c r="N104" s="312"/>
      <c r="O104" s="312"/>
      <c r="P104" s="312"/>
    </row>
    <row r="105" spans="2:16" s="50" customFormat="1" ht="18" customHeight="1" x14ac:dyDescent="0.3">
      <c r="B105" s="212"/>
      <c r="C105" s="46"/>
      <c r="D105" s="222"/>
      <c r="E105" s="213"/>
      <c r="F105" s="47">
        <f t="shared" si="6"/>
        <v>0</v>
      </c>
      <c r="G105" s="49"/>
      <c r="J105" s="312"/>
      <c r="K105" s="312"/>
      <c r="L105" s="312"/>
      <c r="M105" s="312"/>
      <c r="N105" s="312"/>
      <c r="O105" s="312"/>
      <c r="P105" s="312"/>
    </row>
    <row r="106" spans="2:16" s="50" customFormat="1" ht="18" customHeight="1" x14ac:dyDescent="0.3">
      <c r="B106" s="212"/>
      <c r="C106" s="46"/>
      <c r="D106" s="222"/>
      <c r="E106" s="213"/>
      <c r="F106" s="47">
        <f t="shared" si="6"/>
        <v>0</v>
      </c>
      <c r="G106" s="49"/>
      <c r="J106" s="312"/>
      <c r="K106" s="312"/>
      <c r="L106" s="312"/>
      <c r="M106" s="312"/>
      <c r="N106" s="312"/>
      <c r="O106" s="312"/>
      <c r="P106" s="312"/>
    </row>
    <row r="107" spans="2:16" s="50" customFormat="1" ht="18" customHeight="1" x14ac:dyDescent="0.3">
      <c r="B107" s="212"/>
      <c r="C107" s="46"/>
      <c r="D107" s="222"/>
      <c r="E107" s="213"/>
      <c r="F107" s="47">
        <f t="shared" si="6"/>
        <v>0</v>
      </c>
      <c r="G107" s="49"/>
      <c r="J107" s="312"/>
      <c r="K107" s="312"/>
      <c r="L107" s="312"/>
      <c r="M107" s="312"/>
      <c r="N107" s="312"/>
      <c r="O107" s="312"/>
      <c r="P107" s="312"/>
    </row>
    <row r="108" spans="2:16" s="50" customFormat="1" ht="14.4" x14ac:dyDescent="0.3">
      <c r="B108" s="212"/>
      <c r="C108" s="46"/>
      <c r="D108" s="222"/>
      <c r="E108" s="213"/>
      <c r="F108" s="47">
        <f t="shared" si="6"/>
        <v>0</v>
      </c>
      <c r="G108" s="49"/>
      <c r="J108" s="312"/>
      <c r="K108" s="312"/>
      <c r="L108" s="312"/>
      <c r="M108" s="312"/>
      <c r="N108" s="312"/>
      <c r="O108" s="312"/>
      <c r="P108" s="312"/>
    </row>
    <row r="109" spans="2:16" s="54" customFormat="1" ht="14.4" x14ac:dyDescent="0.3">
      <c r="B109" s="53"/>
      <c r="C109" s="37"/>
      <c r="E109" s="334"/>
      <c r="F109" s="119">
        <f t="shared" si="5"/>
        <v>0</v>
      </c>
      <c r="G109" s="120"/>
    </row>
    <row r="110" spans="2:16" ht="14.4" x14ac:dyDescent="0.3"/>
  </sheetData>
  <sheetProtection algorithmName="SHA-512" hashValue="unhlv+aaOqbFlqTPfYqJPDAUgCBZLFCLW+WS2L8LFMlvCvorH86BIrQjnz/EqHXgKvIjqEnAwEqFYkiaZNaBYA==" saltValue="PiPpjx8ecvRdZvLbgf30XA==" spinCount="100000" sheet="1" objects="1" scenarios="1"/>
  <mergeCells count="14">
    <mergeCell ref="I38:I40"/>
    <mergeCell ref="I35:I37"/>
    <mergeCell ref="D4:F4"/>
    <mergeCell ref="D5:F5"/>
    <mergeCell ref="B2:G2"/>
    <mergeCell ref="I32:I33"/>
    <mergeCell ref="I30:I31"/>
    <mergeCell ref="B3:G3"/>
    <mergeCell ref="I12:I13"/>
    <mergeCell ref="I14:I15"/>
    <mergeCell ref="I8:I9"/>
    <mergeCell ref="I16:I17"/>
    <mergeCell ref="I18:I20"/>
    <mergeCell ref="I21:I23"/>
  </mergeCells>
  <phoneticPr fontId="18" type="noConversion"/>
  <pageMargins left="0.7" right="0.7" top="0.75" bottom="0.75" header="0.3" footer="0.3"/>
  <pageSetup orientation="landscape" horizontalDpi="1200" verticalDpi="12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9BF3F-547D-4400-9D44-20108D2FD932}">
  <sheetPr>
    <tabColor rgb="FFFF0000"/>
  </sheetPr>
  <dimension ref="E1:T108"/>
  <sheetViews>
    <sheetView showGridLines="0" showRowColHeaders="0" topLeftCell="D1" workbookViewId="0">
      <selection activeCell="E9" sqref="E9"/>
    </sheetView>
  </sheetViews>
  <sheetFormatPr defaultRowHeight="14.4" x14ac:dyDescent="0.3"/>
  <cols>
    <col min="1" max="3" width="8.88671875" style="335"/>
    <col min="4" max="4" width="2.77734375" style="335" customWidth="1"/>
    <col min="5" max="5" width="30.77734375" style="335" customWidth="1"/>
    <col min="6" max="6" width="0.44140625" style="335" customWidth="1"/>
    <col min="7" max="7" width="10.77734375" style="335" customWidth="1"/>
    <col min="8" max="8" width="0.44140625" style="335" customWidth="1"/>
    <col min="9" max="11" width="8.88671875" style="335"/>
    <col min="12" max="12" width="1.21875" style="335" customWidth="1"/>
    <col min="13" max="16384" width="8.88671875" style="335"/>
  </cols>
  <sheetData>
    <row r="1" spans="5:20" ht="14.4" customHeight="1" x14ac:dyDescent="0.3"/>
    <row r="2" spans="5:20" ht="30" customHeight="1" x14ac:dyDescent="0.3">
      <c r="E2" s="463" t="str">
        <f>Start!D15</f>
        <v>Big Bob's Ranch B&amp;B</v>
      </c>
      <c r="F2" s="463"/>
      <c r="G2" s="463"/>
      <c r="H2" s="425"/>
      <c r="I2" s="426"/>
    </row>
    <row r="3" spans="5:20" ht="30" customHeight="1" x14ac:dyDescent="0.3">
      <c r="E3" s="463" t="s">
        <v>293</v>
      </c>
      <c r="F3" s="463"/>
      <c r="G3" s="463"/>
      <c r="H3" s="427"/>
      <c r="I3" s="426"/>
    </row>
    <row r="4" spans="5:20" ht="24" customHeight="1" x14ac:dyDescent="0.4">
      <c r="E4" s="428" t="s">
        <v>237</v>
      </c>
      <c r="F4" s="429"/>
      <c r="G4" s="462" t="str">
        <f>Start!D17</f>
        <v>Feasibility</v>
      </c>
      <c r="H4" s="462"/>
      <c r="I4" s="462"/>
    </row>
    <row r="5" spans="5:20" ht="24" customHeight="1" x14ac:dyDescent="0.3">
      <c r="E5" s="430" t="s">
        <v>238</v>
      </c>
      <c r="F5" s="431"/>
      <c r="G5" s="464" t="str">
        <f>Start!D19</f>
        <v>Monthly</v>
      </c>
      <c r="H5" s="464"/>
      <c r="I5" s="464"/>
      <c r="J5" s="336"/>
      <c r="K5" s="336"/>
    </row>
    <row r="6" spans="5:20" ht="24" customHeight="1" x14ac:dyDescent="0.3"/>
    <row r="7" spans="5:20" ht="28.8" customHeight="1" x14ac:dyDescent="0.3">
      <c r="E7" s="337" t="s">
        <v>222</v>
      </c>
      <c r="F7" s="338"/>
      <c r="G7" s="339" t="s">
        <v>65</v>
      </c>
      <c r="I7" s="340" t="s">
        <v>304</v>
      </c>
      <c r="J7" s="340" t="s">
        <v>294</v>
      </c>
      <c r="K7" s="340" t="s">
        <v>295</v>
      </c>
      <c r="M7" s="465" t="s">
        <v>312</v>
      </c>
      <c r="N7" s="466"/>
      <c r="O7" s="466"/>
      <c r="P7" s="466"/>
      <c r="Q7" s="466"/>
      <c r="R7" s="466"/>
      <c r="S7" s="466"/>
      <c r="T7" s="466"/>
    </row>
    <row r="8" spans="5:20" x14ac:dyDescent="0.3">
      <c r="E8" s="341"/>
      <c r="F8" s="338"/>
      <c r="G8" s="342">
        <f>SUM(G9:G108)</f>
        <v>124.45</v>
      </c>
      <c r="I8" s="342">
        <f t="shared" ref="I8:K8" si="0">SUM(I9:I108)</f>
        <v>124.45</v>
      </c>
      <c r="J8" s="342">
        <f t="shared" si="0"/>
        <v>195.9</v>
      </c>
      <c r="K8" s="342">
        <f t="shared" si="0"/>
        <v>267.35000000000002</v>
      </c>
      <c r="M8" s="460" t="s">
        <v>313</v>
      </c>
      <c r="N8" s="461"/>
      <c r="O8" s="461"/>
      <c r="P8" s="461"/>
      <c r="Q8" s="461"/>
      <c r="R8" s="461"/>
      <c r="S8" s="461"/>
    </row>
    <row r="9" spans="5:20" x14ac:dyDescent="0.3">
      <c r="E9" s="212" t="s">
        <v>296</v>
      </c>
      <c r="F9" s="343"/>
      <c r="G9" s="222">
        <v>8</v>
      </c>
      <c r="I9" s="344">
        <f>$G$9</f>
        <v>8</v>
      </c>
      <c r="J9" s="344">
        <f t="shared" ref="J9:K9" si="1">$G$9</f>
        <v>8</v>
      </c>
      <c r="K9" s="344">
        <f t="shared" si="1"/>
        <v>8</v>
      </c>
      <c r="M9" s="461"/>
      <c r="N9" s="461"/>
      <c r="O9" s="461"/>
      <c r="P9" s="461"/>
      <c r="Q9" s="461"/>
      <c r="R9" s="461"/>
      <c r="S9" s="461"/>
    </row>
    <row r="10" spans="5:20" x14ac:dyDescent="0.3">
      <c r="E10" s="212" t="s">
        <v>299</v>
      </c>
      <c r="F10" s="343"/>
      <c r="G10" s="222">
        <v>18</v>
      </c>
      <c r="I10" s="344">
        <f>$G$10</f>
        <v>18</v>
      </c>
      <c r="J10" s="344">
        <f>$G$10*2</f>
        <v>36</v>
      </c>
      <c r="K10" s="344">
        <f>$G$10*3</f>
        <v>54</v>
      </c>
      <c r="M10" s="461"/>
      <c r="N10" s="461"/>
      <c r="O10" s="461"/>
      <c r="P10" s="461"/>
      <c r="Q10" s="461"/>
      <c r="R10" s="461"/>
      <c r="S10" s="461"/>
    </row>
    <row r="11" spans="5:20" x14ac:dyDescent="0.3">
      <c r="E11" s="212" t="s">
        <v>300</v>
      </c>
      <c r="F11" s="343"/>
      <c r="G11" s="222">
        <v>45</v>
      </c>
      <c r="I11" s="344">
        <f>$G$11</f>
        <v>45</v>
      </c>
      <c r="J11" s="344">
        <f t="shared" ref="J11:K11" si="2">$G$11</f>
        <v>45</v>
      </c>
      <c r="K11" s="344">
        <f t="shared" si="2"/>
        <v>45</v>
      </c>
      <c r="M11" s="461"/>
      <c r="N11" s="461"/>
      <c r="O11" s="461"/>
      <c r="P11" s="461"/>
      <c r="Q11" s="461"/>
      <c r="R11" s="461"/>
      <c r="S11" s="461"/>
    </row>
    <row r="12" spans="5:20" x14ac:dyDescent="0.3">
      <c r="E12" s="212" t="s">
        <v>297</v>
      </c>
      <c r="F12" s="343"/>
      <c r="G12" s="222">
        <v>9.9499999999999993</v>
      </c>
      <c r="I12" s="344">
        <f>$G$12</f>
        <v>9.9499999999999993</v>
      </c>
      <c r="J12" s="344">
        <f>$G$12*2</f>
        <v>19.899999999999999</v>
      </c>
      <c r="K12" s="344">
        <f>$G$12*3</f>
        <v>29.849999999999998</v>
      </c>
      <c r="M12" s="461"/>
      <c r="N12" s="461"/>
      <c r="O12" s="461"/>
      <c r="P12" s="461"/>
      <c r="Q12" s="461"/>
      <c r="R12" s="461"/>
      <c r="S12" s="461"/>
    </row>
    <row r="13" spans="5:20" x14ac:dyDescent="0.3">
      <c r="E13" s="212" t="s">
        <v>298</v>
      </c>
      <c r="F13" s="343"/>
      <c r="G13" s="222">
        <v>3.5</v>
      </c>
      <c r="I13" s="344">
        <f>$G$13</f>
        <v>3.5</v>
      </c>
      <c r="J13" s="344">
        <f>$G$13*2</f>
        <v>7</v>
      </c>
      <c r="K13" s="344">
        <f>$G$13*3</f>
        <v>10.5</v>
      </c>
      <c r="M13" s="345" t="s">
        <v>305</v>
      </c>
    </row>
    <row r="14" spans="5:20" x14ac:dyDescent="0.3">
      <c r="E14" s="212" t="s">
        <v>301</v>
      </c>
      <c r="F14" s="343"/>
      <c r="G14" s="222">
        <v>40</v>
      </c>
      <c r="I14" s="344">
        <f>$G$14</f>
        <v>40</v>
      </c>
      <c r="J14" s="344">
        <f>$G$14*2</f>
        <v>80</v>
      </c>
      <c r="K14" s="344">
        <f>$G$14*3</f>
        <v>120</v>
      </c>
    </row>
    <row r="15" spans="5:20" x14ac:dyDescent="0.3">
      <c r="E15" s="212"/>
      <c r="F15" s="343"/>
      <c r="G15" s="222"/>
      <c r="I15" s="346"/>
      <c r="J15" s="346"/>
      <c r="K15" s="346"/>
    </row>
    <row r="16" spans="5:20" x14ac:dyDescent="0.3">
      <c r="E16" s="212"/>
      <c r="F16" s="343"/>
      <c r="G16" s="222"/>
      <c r="I16" s="346"/>
      <c r="J16" s="346"/>
      <c r="K16" s="346"/>
    </row>
    <row r="17" spans="5:11" x14ac:dyDescent="0.3">
      <c r="E17" s="212"/>
      <c r="F17" s="343"/>
      <c r="G17" s="222"/>
      <c r="I17" s="346"/>
      <c r="J17" s="346"/>
      <c r="K17" s="346"/>
    </row>
    <row r="18" spans="5:11" x14ac:dyDescent="0.3">
      <c r="E18" s="212"/>
      <c r="F18" s="343"/>
      <c r="G18" s="222"/>
      <c r="I18" s="346"/>
      <c r="J18" s="346"/>
      <c r="K18" s="346"/>
    </row>
    <row r="19" spans="5:11" x14ac:dyDescent="0.3">
      <c r="E19" s="212"/>
      <c r="F19" s="343"/>
      <c r="G19" s="222"/>
      <c r="I19" s="346"/>
      <c r="J19" s="346"/>
      <c r="K19" s="346"/>
    </row>
    <row r="20" spans="5:11" x14ac:dyDescent="0.3">
      <c r="E20" s="212"/>
      <c r="F20" s="343"/>
      <c r="G20" s="222"/>
      <c r="I20" s="346"/>
      <c r="J20" s="346"/>
      <c r="K20" s="346"/>
    </row>
    <row r="21" spans="5:11" x14ac:dyDescent="0.3">
      <c r="E21" s="212"/>
      <c r="F21" s="343"/>
      <c r="G21" s="222"/>
      <c r="I21" s="346"/>
      <c r="J21" s="346"/>
      <c r="K21" s="346"/>
    </row>
    <row r="22" spans="5:11" x14ac:dyDescent="0.3">
      <c r="E22" s="212"/>
      <c r="F22" s="343"/>
      <c r="G22" s="222"/>
      <c r="I22" s="346"/>
      <c r="J22" s="346"/>
      <c r="K22" s="346"/>
    </row>
    <row r="23" spans="5:11" x14ac:dyDescent="0.3">
      <c r="E23" s="212"/>
      <c r="F23" s="343"/>
      <c r="G23" s="222"/>
      <c r="I23" s="346"/>
      <c r="J23" s="346"/>
      <c r="K23" s="346"/>
    </row>
    <row r="24" spans="5:11" x14ac:dyDescent="0.3">
      <c r="E24" s="212"/>
      <c r="F24" s="343"/>
      <c r="G24" s="222"/>
      <c r="I24" s="346"/>
      <c r="J24" s="346"/>
      <c r="K24" s="346"/>
    </row>
    <row r="25" spans="5:11" x14ac:dyDescent="0.3">
      <c r="E25" s="212"/>
      <c r="F25" s="343"/>
      <c r="G25" s="222"/>
      <c r="I25" s="346"/>
      <c r="J25" s="346"/>
      <c r="K25" s="346"/>
    </row>
    <row r="26" spans="5:11" x14ac:dyDescent="0.3">
      <c r="E26" s="212"/>
      <c r="F26" s="343"/>
      <c r="G26" s="222"/>
      <c r="I26" s="346"/>
      <c r="J26" s="346"/>
      <c r="K26" s="346"/>
    </row>
    <row r="27" spans="5:11" x14ac:dyDescent="0.3">
      <c r="E27" s="212"/>
      <c r="F27" s="343"/>
      <c r="G27" s="222"/>
      <c r="I27" s="346"/>
      <c r="J27" s="346"/>
      <c r="K27" s="346"/>
    </row>
    <row r="28" spans="5:11" x14ac:dyDescent="0.3">
      <c r="E28" s="212"/>
      <c r="F28" s="343"/>
      <c r="G28" s="222"/>
      <c r="I28" s="346"/>
      <c r="J28" s="346"/>
      <c r="K28" s="346"/>
    </row>
    <row r="29" spans="5:11" x14ac:dyDescent="0.3">
      <c r="E29" s="212"/>
      <c r="F29" s="343"/>
      <c r="G29" s="222"/>
      <c r="I29" s="346"/>
      <c r="J29" s="346"/>
      <c r="K29" s="346"/>
    </row>
    <row r="30" spans="5:11" x14ac:dyDescent="0.3">
      <c r="E30" s="212"/>
      <c r="F30" s="343"/>
      <c r="G30" s="222"/>
      <c r="I30" s="346"/>
      <c r="J30" s="346"/>
      <c r="K30" s="346"/>
    </row>
    <row r="31" spans="5:11" x14ac:dyDescent="0.3">
      <c r="E31" s="212"/>
      <c r="F31" s="343"/>
      <c r="G31" s="222"/>
      <c r="I31" s="346"/>
      <c r="J31" s="346"/>
      <c r="K31" s="346"/>
    </row>
    <row r="32" spans="5:11" x14ac:dyDescent="0.3">
      <c r="E32" s="212"/>
      <c r="F32" s="343"/>
      <c r="G32" s="222"/>
      <c r="I32" s="346"/>
      <c r="J32" s="346"/>
      <c r="K32" s="346"/>
    </row>
    <row r="33" spans="5:11" x14ac:dyDescent="0.3">
      <c r="E33" s="212"/>
      <c r="F33" s="343"/>
      <c r="G33" s="222"/>
      <c r="I33" s="346"/>
      <c r="J33" s="346"/>
      <c r="K33" s="346"/>
    </row>
    <row r="34" spans="5:11" x14ac:dyDescent="0.3">
      <c r="E34" s="212"/>
      <c r="F34" s="343"/>
      <c r="G34" s="222"/>
      <c r="I34" s="346"/>
      <c r="J34" s="346"/>
      <c r="K34" s="346"/>
    </row>
    <row r="35" spans="5:11" x14ac:dyDescent="0.3">
      <c r="E35" s="212"/>
      <c r="F35" s="343"/>
      <c r="G35" s="222"/>
      <c r="I35" s="346"/>
      <c r="J35" s="346"/>
      <c r="K35" s="346"/>
    </row>
    <row r="36" spans="5:11" x14ac:dyDescent="0.3">
      <c r="E36" s="212"/>
      <c r="F36" s="343"/>
      <c r="G36" s="222"/>
      <c r="I36" s="346"/>
      <c r="J36" s="346"/>
      <c r="K36" s="346"/>
    </row>
    <row r="37" spans="5:11" x14ac:dyDescent="0.3">
      <c r="E37" s="212"/>
      <c r="F37" s="343"/>
      <c r="G37" s="222"/>
      <c r="I37" s="346"/>
      <c r="J37" s="346"/>
      <c r="K37" s="346"/>
    </row>
    <row r="38" spans="5:11" x14ac:dyDescent="0.3">
      <c r="E38" s="212"/>
      <c r="F38" s="343"/>
      <c r="G38" s="222"/>
      <c r="I38" s="346"/>
      <c r="J38" s="346"/>
      <c r="K38" s="346"/>
    </row>
    <row r="39" spans="5:11" x14ac:dyDescent="0.3">
      <c r="E39" s="212"/>
      <c r="F39" s="343"/>
      <c r="G39" s="222"/>
      <c r="I39" s="346"/>
      <c r="J39" s="346"/>
      <c r="K39" s="346"/>
    </row>
    <row r="40" spans="5:11" x14ac:dyDescent="0.3">
      <c r="E40" s="212"/>
      <c r="F40" s="343"/>
      <c r="G40" s="222"/>
      <c r="I40" s="346"/>
      <c r="J40" s="346"/>
      <c r="K40" s="346"/>
    </row>
    <row r="41" spans="5:11" x14ac:dyDescent="0.3">
      <c r="E41" s="212"/>
      <c r="F41" s="343"/>
      <c r="G41" s="222"/>
      <c r="I41" s="346"/>
      <c r="J41" s="346"/>
      <c r="K41" s="346"/>
    </row>
    <row r="42" spans="5:11" x14ac:dyDescent="0.3">
      <c r="E42" s="212"/>
      <c r="F42" s="343"/>
      <c r="G42" s="222"/>
      <c r="I42" s="346"/>
      <c r="J42" s="346"/>
      <c r="K42" s="346"/>
    </row>
    <row r="43" spans="5:11" x14ac:dyDescent="0.3">
      <c r="E43" s="212"/>
      <c r="F43" s="343"/>
      <c r="G43" s="222"/>
      <c r="I43" s="346"/>
      <c r="J43" s="346"/>
      <c r="K43" s="346"/>
    </row>
    <row r="44" spans="5:11" x14ac:dyDescent="0.3">
      <c r="E44" s="212"/>
      <c r="F44" s="343"/>
      <c r="G44" s="222"/>
      <c r="I44" s="346"/>
      <c r="J44" s="346"/>
      <c r="K44" s="346"/>
    </row>
    <row r="45" spans="5:11" x14ac:dyDescent="0.3">
      <c r="E45" s="212"/>
      <c r="F45" s="343"/>
      <c r="G45" s="222"/>
      <c r="I45" s="346"/>
      <c r="J45" s="346"/>
      <c r="K45" s="346"/>
    </row>
    <row r="46" spans="5:11" x14ac:dyDescent="0.3">
      <c r="E46" s="212"/>
      <c r="F46" s="343"/>
      <c r="G46" s="222"/>
      <c r="I46" s="346"/>
      <c r="J46" s="346"/>
      <c r="K46" s="346"/>
    </row>
    <row r="47" spans="5:11" x14ac:dyDescent="0.3">
      <c r="E47" s="212"/>
      <c r="F47" s="343"/>
      <c r="G47" s="222"/>
      <c r="I47" s="346"/>
      <c r="J47" s="346"/>
      <c r="K47" s="346"/>
    </row>
    <row r="48" spans="5:11" x14ac:dyDescent="0.3">
      <c r="E48" s="212"/>
      <c r="F48" s="343"/>
      <c r="G48" s="222"/>
      <c r="I48" s="346"/>
      <c r="J48" s="346"/>
      <c r="K48" s="346"/>
    </row>
    <row r="49" spans="5:11" x14ac:dyDescent="0.3">
      <c r="E49" s="212"/>
      <c r="F49" s="343"/>
      <c r="G49" s="222"/>
      <c r="I49" s="346"/>
      <c r="J49" s="346"/>
      <c r="K49" s="346"/>
    </row>
    <row r="50" spans="5:11" x14ac:dyDescent="0.3">
      <c r="E50" s="212"/>
      <c r="F50" s="343"/>
      <c r="G50" s="222"/>
      <c r="I50" s="346"/>
      <c r="J50" s="346"/>
      <c r="K50" s="346"/>
    </row>
    <row r="51" spans="5:11" x14ac:dyDescent="0.3">
      <c r="E51" s="212"/>
      <c r="F51" s="343"/>
      <c r="G51" s="222"/>
      <c r="I51" s="346"/>
      <c r="J51" s="346"/>
      <c r="K51" s="346"/>
    </row>
    <row r="52" spans="5:11" x14ac:dyDescent="0.3">
      <c r="E52" s="212"/>
      <c r="F52" s="343"/>
      <c r="G52" s="222"/>
      <c r="I52" s="346"/>
      <c r="J52" s="346"/>
      <c r="K52" s="346"/>
    </row>
    <row r="53" spans="5:11" x14ac:dyDescent="0.3">
      <c r="E53" s="212"/>
      <c r="F53" s="343"/>
      <c r="G53" s="222"/>
      <c r="I53" s="346"/>
      <c r="J53" s="346"/>
      <c r="K53" s="346"/>
    </row>
    <row r="54" spans="5:11" x14ac:dyDescent="0.3">
      <c r="E54" s="212"/>
      <c r="F54" s="343"/>
      <c r="G54" s="222"/>
      <c r="I54" s="346"/>
      <c r="J54" s="346"/>
      <c r="K54" s="346"/>
    </row>
    <row r="55" spans="5:11" x14ac:dyDescent="0.3">
      <c r="E55" s="212"/>
      <c r="F55" s="343"/>
      <c r="G55" s="222"/>
      <c r="I55" s="346"/>
      <c r="J55" s="346"/>
      <c r="K55" s="346"/>
    </row>
    <row r="56" spans="5:11" x14ac:dyDescent="0.3">
      <c r="E56" s="212"/>
      <c r="F56" s="343"/>
      <c r="G56" s="222"/>
      <c r="I56" s="346"/>
      <c r="J56" s="346"/>
      <c r="K56" s="346"/>
    </row>
    <row r="57" spans="5:11" x14ac:dyDescent="0.3">
      <c r="E57" s="212"/>
      <c r="F57" s="343"/>
      <c r="G57" s="222"/>
      <c r="I57" s="346"/>
      <c r="J57" s="346"/>
      <c r="K57" s="346"/>
    </row>
    <row r="58" spans="5:11" x14ac:dyDescent="0.3">
      <c r="E58" s="212"/>
      <c r="F58" s="343"/>
      <c r="G58" s="222"/>
      <c r="I58" s="346"/>
      <c r="J58" s="346"/>
      <c r="K58" s="346"/>
    </row>
    <row r="59" spans="5:11" x14ac:dyDescent="0.3">
      <c r="E59" s="212"/>
      <c r="F59" s="343"/>
      <c r="G59" s="222"/>
      <c r="I59" s="346"/>
      <c r="J59" s="346"/>
      <c r="K59" s="346"/>
    </row>
    <row r="60" spans="5:11" x14ac:dyDescent="0.3">
      <c r="E60" s="212"/>
      <c r="F60" s="343"/>
      <c r="G60" s="222"/>
      <c r="I60" s="346"/>
      <c r="J60" s="346"/>
      <c r="K60" s="346"/>
    </row>
    <row r="61" spans="5:11" x14ac:dyDescent="0.3">
      <c r="E61" s="212"/>
      <c r="F61" s="343"/>
      <c r="G61" s="222"/>
      <c r="I61" s="346"/>
      <c r="J61" s="346"/>
      <c r="K61" s="346"/>
    </row>
    <row r="62" spans="5:11" x14ac:dyDescent="0.3">
      <c r="E62" s="212"/>
      <c r="F62" s="343"/>
      <c r="G62" s="222"/>
      <c r="I62" s="346"/>
      <c r="J62" s="346"/>
      <c r="K62" s="346"/>
    </row>
    <row r="63" spans="5:11" x14ac:dyDescent="0.3">
      <c r="E63" s="212"/>
      <c r="F63" s="343"/>
      <c r="G63" s="222"/>
      <c r="I63" s="346"/>
      <c r="J63" s="346"/>
      <c r="K63" s="346"/>
    </row>
    <row r="64" spans="5:11" x14ac:dyDescent="0.3">
      <c r="E64" s="212"/>
      <c r="F64" s="343"/>
      <c r="G64" s="222"/>
      <c r="I64" s="346"/>
      <c r="J64" s="346"/>
      <c r="K64" s="346"/>
    </row>
    <row r="65" spans="5:11" x14ac:dyDescent="0.3">
      <c r="E65" s="212"/>
      <c r="F65" s="343"/>
      <c r="G65" s="222"/>
      <c r="I65" s="346"/>
      <c r="J65" s="346"/>
      <c r="K65" s="346"/>
    </row>
    <row r="66" spans="5:11" x14ac:dyDescent="0.3">
      <c r="E66" s="212"/>
      <c r="F66" s="343"/>
      <c r="G66" s="222"/>
      <c r="I66" s="346"/>
      <c r="J66" s="346"/>
      <c r="K66" s="346"/>
    </row>
    <row r="67" spans="5:11" x14ac:dyDescent="0.3">
      <c r="E67" s="212"/>
      <c r="F67" s="343"/>
      <c r="G67" s="222"/>
      <c r="I67" s="346"/>
      <c r="J67" s="346"/>
      <c r="K67" s="346"/>
    </row>
    <row r="68" spans="5:11" x14ac:dyDescent="0.3">
      <c r="E68" s="212"/>
      <c r="F68" s="343"/>
      <c r="G68" s="222"/>
      <c r="I68" s="346"/>
      <c r="J68" s="346"/>
      <c r="K68" s="346"/>
    </row>
    <row r="69" spans="5:11" x14ac:dyDescent="0.3">
      <c r="E69" s="212"/>
      <c r="F69" s="343"/>
      <c r="G69" s="222"/>
      <c r="I69" s="346"/>
      <c r="J69" s="346"/>
      <c r="K69" s="346"/>
    </row>
    <row r="70" spans="5:11" x14ac:dyDescent="0.3">
      <c r="E70" s="212"/>
      <c r="F70" s="343"/>
      <c r="G70" s="222"/>
      <c r="I70" s="346"/>
      <c r="J70" s="346"/>
      <c r="K70" s="346"/>
    </row>
    <row r="71" spans="5:11" x14ac:dyDescent="0.3">
      <c r="E71" s="212"/>
      <c r="F71" s="343"/>
      <c r="G71" s="222"/>
      <c r="I71" s="346"/>
      <c r="J71" s="346"/>
      <c r="K71" s="346"/>
    </row>
    <row r="72" spans="5:11" x14ac:dyDescent="0.3">
      <c r="E72" s="212"/>
      <c r="F72" s="343"/>
      <c r="G72" s="222"/>
      <c r="I72" s="346"/>
      <c r="J72" s="346"/>
      <c r="K72" s="346"/>
    </row>
    <row r="73" spans="5:11" x14ac:dyDescent="0.3">
      <c r="E73" s="212"/>
      <c r="F73" s="343"/>
      <c r="G73" s="222"/>
      <c r="I73" s="346"/>
      <c r="J73" s="346"/>
      <c r="K73" s="346"/>
    </row>
    <row r="74" spans="5:11" x14ac:dyDescent="0.3">
      <c r="E74" s="212"/>
      <c r="F74" s="343"/>
      <c r="G74" s="222"/>
      <c r="I74" s="346"/>
      <c r="J74" s="346"/>
      <c r="K74" s="346"/>
    </row>
    <row r="75" spans="5:11" x14ac:dyDescent="0.3">
      <c r="E75" s="212"/>
      <c r="F75" s="343"/>
      <c r="G75" s="222"/>
      <c r="I75" s="346"/>
      <c r="J75" s="346"/>
      <c r="K75" s="346"/>
    </row>
    <row r="76" spans="5:11" x14ac:dyDescent="0.3">
      <c r="E76" s="212"/>
      <c r="F76" s="343"/>
      <c r="G76" s="222"/>
      <c r="I76" s="346"/>
      <c r="J76" s="346"/>
      <c r="K76" s="346"/>
    </row>
    <row r="77" spans="5:11" x14ac:dyDescent="0.3">
      <c r="E77" s="212"/>
      <c r="F77" s="343"/>
      <c r="G77" s="222"/>
      <c r="I77" s="346"/>
      <c r="J77" s="346"/>
      <c r="K77" s="346"/>
    </row>
    <row r="78" spans="5:11" x14ac:dyDescent="0.3">
      <c r="E78" s="212"/>
      <c r="F78" s="343"/>
      <c r="G78" s="222"/>
      <c r="I78" s="346"/>
      <c r="J78" s="346"/>
      <c r="K78" s="346"/>
    </row>
    <row r="79" spans="5:11" x14ac:dyDescent="0.3">
      <c r="E79" s="212"/>
      <c r="F79" s="343"/>
      <c r="G79" s="222"/>
      <c r="I79" s="346"/>
      <c r="J79" s="346"/>
      <c r="K79" s="346"/>
    </row>
    <row r="80" spans="5:11" x14ac:dyDescent="0.3">
      <c r="E80" s="212"/>
      <c r="F80" s="343"/>
      <c r="G80" s="222"/>
      <c r="I80" s="346"/>
      <c r="J80" s="346"/>
      <c r="K80" s="346"/>
    </row>
    <row r="81" spans="5:11" x14ac:dyDescent="0.3">
      <c r="E81" s="212"/>
      <c r="F81" s="343"/>
      <c r="G81" s="222"/>
      <c r="I81" s="346"/>
      <c r="J81" s="346"/>
      <c r="K81" s="346"/>
    </row>
    <row r="82" spans="5:11" x14ac:dyDescent="0.3">
      <c r="E82" s="212"/>
      <c r="F82" s="343"/>
      <c r="G82" s="222"/>
      <c r="I82" s="346"/>
      <c r="J82" s="346"/>
      <c r="K82" s="346"/>
    </row>
    <row r="83" spans="5:11" x14ac:dyDescent="0.3">
      <c r="E83" s="212"/>
      <c r="F83" s="343"/>
      <c r="G83" s="222"/>
      <c r="I83" s="346"/>
      <c r="J83" s="346"/>
      <c r="K83" s="346"/>
    </row>
    <row r="84" spans="5:11" x14ac:dyDescent="0.3">
      <c r="E84" s="212"/>
      <c r="F84" s="343"/>
      <c r="G84" s="222"/>
      <c r="I84" s="346"/>
      <c r="J84" s="346"/>
      <c r="K84" s="346"/>
    </row>
    <row r="85" spans="5:11" x14ac:dyDescent="0.3">
      <c r="E85" s="212"/>
      <c r="F85" s="343"/>
      <c r="G85" s="222"/>
      <c r="I85" s="346"/>
      <c r="J85" s="346"/>
      <c r="K85" s="346"/>
    </row>
    <row r="86" spans="5:11" x14ac:dyDescent="0.3">
      <c r="E86" s="212"/>
      <c r="F86" s="343"/>
      <c r="G86" s="222"/>
      <c r="I86" s="346"/>
      <c r="J86" s="346"/>
      <c r="K86" s="346"/>
    </row>
    <row r="87" spans="5:11" x14ac:dyDescent="0.3">
      <c r="E87" s="212"/>
      <c r="F87" s="343"/>
      <c r="G87" s="222"/>
      <c r="I87" s="346"/>
      <c r="J87" s="346"/>
      <c r="K87" s="346"/>
    </row>
    <row r="88" spans="5:11" x14ac:dyDescent="0.3">
      <c r="E88" s="212"/>
      <c r="F88" s="343"/>
      <c r="G88" s="222"/>
      <c r="I88" s="346"/>
      <c r="J88" s="346"/>
      <c r="K88" s="346"/>
    </row>
    <row r="89" spans="5:11" x14ac:dyDescent="0.3">
      <c r="E89" s="212"/>
      <c r="F89" s="343"/>
      <c r="G89" s="222"/>
      <c r="I89" s="346"/>
      <c r="J89" s="346"/>
      <c r="K89" s="346"/>
    </row>
    <row r="90" spans="5:11" x14ac:dyDescent="0.3">
      <c r="E90" s="212"/>
      <c r="F90" s="343"/>
      <c r="G90" s="222"/>
      <c r="I90" s="346"/>
      <c r="J90" s="346"/>
      <c r="K90" s="346"/>
    </row>
    <row r="91" spans="5:11" x14ac:dyDescent="0.3">
      <c r="E91" s="212"/>
      <c r="F91" s="343"/>
      <c r="G91" s="222"/>
      <c r="I91" s="346"/>
      <c r="J91" s="346"/>
      <c r="K91" s="346"/>
    </row>
    <row r="92" spans="5:11" x14ac:dyDescent="0.3">
      <c r="E92" s="212"/>
      <c r="F92" s="343"/>
      <c r="G92" s="222"/>
      <c r="I92" s="346"/>
      <c r="J92" s="346"/>
      <c r="K92" s="346"/>
    </row>
    <row r="93" spans="5:11" x14ac:dyDescent="0.3">
      <c r="E93" s="212"/>
      <c r="F93" s="343"/>
      <c r="G93" s="222"/>
      <c r="I93" s="346"/>
      <c r="J93" s="346"/>
      <c r="K93" s="346"/>
    </row>
    <row r="94" spans="5:11" x14ac:dyDescent="0.3">
      <c r="E94" s="212"/>
      <c r="F94" s="343"/>
      <c r="G94" s="222"/>
      <c r="I94" s="346"/>
      <c r="J94" s="346"/>
      <c r="K94" s="346"/>
    </row>
    <row r="95" spans="5:11" x14ac:dyDescent="0.3">
      <c r="E95" s="212"/>
      <c r="F95" s="343"/>
      <c r="G95" s="222"/>
      <c r="I95" s="346"/>
      <c r="J95" s="346"/>
      <c r="K95" s="346"/>
    </row>
    <row r="96" spans="5:11" x14ac:dyDescent="0.3">
      <c r="E96" s="212"/>
      <c r="F96" s="343"/>
      <c r="G96" s="222"/>
      <c r="I96" s="346"/>
      <c r="J96" s="346"/>
      <c r="K96" s="346"/>
    </row>
    <row r="97" spans="5:11" x14ac:dyDescent="0.3">
      <c r="E97" s="212"/>
      <c r="F97" s="343"/>
      <c r="G97" s="222"/>
      <c r="I97" s="346"/>
      <c r="J97" s="346"/>
      <c r="K97" s="346"/>
    </row>
    <row r="98" spans="5:11" x14ac:dyDescent="0.3">
      <c r="E98" s="212"/>
      <c r="F98" s="343"/>
      <c r="G98" s="222"/>
      <c r="I98" s="346"/>
      <c r="J98" s="346"/>
      <c r="K98" s="346"/>
    </row>
    <row r="99" spans="5:11" x14ac:dyDescent="0.3">
      <c r="E99" s="212"/>
      <c r="F99" s="343"/>
      <c r="G99" s="222"/>
      <c r="I99" s="346"/>
      <c r="J99" s="346"/>
      <c r="K99" s="346"/>
    </row>
    <row r="100" spans="5:11" x14ac:dyDescent="0.3">
      <c r="E100" s="212"/>
      <c r="F100" s="343"/>
      <c r="G100" s="222"/>
      <c r="I100" s="346"/>
      <c r="J100" s="346"/>
      <c r="K100" s="346"/>
    </row>
    <row r="101" spans="5:11" x14ac:dyDescent="0.3">
      <c r="E101" s="212"/>
      <c r="F101" s="343"/>
      <c r="G101" s="222"/>
      <c r="I101" s="346"/>
      <c r="J101" s="346"/>
      <c r="K101" s="346"/>
    </row>
    <row r="102" spans="5:11" x14ac:dyDescent="0.3">
      <c r="E102" s="212"/>
      <c r="F102" s="343"/>
      <c r="G102" s="222"/>
      <c r="I102" s="346"/>
      <c r="J102" s="346"/>
      <c r="K102" s="346"/>
    </row>
    <row r="103" spans="5:11" x14ac:dyDescent="0.3">
      <c r="E103" s="212"/>
      <c r="F103" s="343"/>
      <c r="G103" s="222"/>
      <c r="I103" s="346"/>
      <c r="J103" s="346"/>
      <c r="K103" s="346"/>
    </row>
    <row r="104" spans="5:11" x14ac:dyDescent="0.3">
      <c r="E104" s="212"/>
      <c r="F104" s="343"/>
      <c r="G104" s="222"/>
      <c r="I104" s="346"/>
      <c r="J104" s="346"/>
      <c r="K104" s="346"/>
    </row>
    <row r="105" spans="5:11" x14ac:dyDescent="0.3">
      <c r="E105" s="212"/>
      <c r="F105" s="343"/>
      <c r="G105" s="222"/>
      <c r="I105" s="346"/>
      <c r="J105" s="346"/>
      <c r="K105" s="346"/>
    </row>
    <row r="106" spans="5:11" x14ac:dyDescent="0.3">
      <c r="E106" s="212"/>
      <c r="F106" s="343"/>
      <c r="G106" s="222"/>
      <c r="I106" s="346"/>
      <c r="J106" s="346"/>
      <c r="K106" s="346"/>
    </row>
    <row r="107" spans="5:11" x14ac:dyDescent="0.3">
      <c r="E107" s="212"/>
      <c r="F107" s="343"/>
      <c r="G107" s="222"/>
      <c r="I107" s="346"/>
      <c r="J107" s="346"/>
      <c r="K107" s="346"/>
    </row>
    <row r="108" spans="5:11" x14ac:dyDescent="0.3">
      <c r="E108" s="212"/>
      <c r="F108" s="343"/>
      <c r="G108" s="222"/>
      <c r="I108" s="346"/>
      <c r="J108" s="346"/>
      <c r="K108" s="346"/>
    </row>
  </sheetData>
  <mergeCells count="6">
    <mergeCell ref="M8:S12"/>
    <mergeCell ref="G4:I4"/>
    <mergeCell ref="E3:G3"/>
    <mergeCell ref="E2:G2"/>
    <mergeCell ref="G5:I5"/>
    <mergeCell ref="M7:T7"/>
  </mergeCells>
  <phoneticPr fontId="18"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DFB44-C9D6-4726-ABA8-483C7059B6AF}">
  <sheetPr>
    <tabColor rgb="FFFF0000"/>
    <pageSetUpPr fitToPage="1"/>
  </sheetPr>
  <dimension ref="B1:P110"/>
  <sheetViews>
    <sheetView showGridLines="0" showRowColHeaders="0" showZeros="0" workbookViewId="0">
      <pane ySplit="9" topLeftCell="A10" activePane="bottomLeft" state="frozen"/>
      <selection pane="bottomLeft" activeCell="B11" sqref="B11:C11"/>
    </sheetView>
  </sheetViews>
  <sheetFormatPr defaultColWidth="9.109375" defaultRowHeight="18" customHeight="1" x14ac:dyDescent="0.3"/>
  <cols>
    <col min="1" max="1" width="3.6640625" style="36" customWidth="1"/>
    <col min="2" max="2" width="32.33203125" style="36" customWidth="1"/>
    <col min="3" max="3" width="6.6640625" style="37" customWidth="1"/>
    <col min="4" max="4" width="0.44140625" style="37" customWidth="1"/>
    <col min="5" max="5" width="12.109375" style="38" customWidth="1"/>
    <col min="6" max="6" width="1.77734375" style="51" customWidth="1"/>
    <col min="7" max="7" width="65.77734375" style="36" customWidth="1"/>
    <col min="8" max="16384" width="9.109375" style="36"/>
  </cols>
  <sheetData>
    <row r="1" spans="2:16" ht="14.4" customHeight="1" x14ac:dyDescent="0.3"/>
    <row r="2" spans="2:16" s="76" customFormat="1" ht="30" customHeight="1" x14ac:dyDescent="0.3">
      <c r="B2" s="456" t="str">
        <f>Start!D15</f>
        <v>Big Bob's Ranch B&amp;B</v>
      </c>
      <c r="C2" s="456"/>
      <c r="D2" s="456"/>
      <c r="E2" s="456"/>
      <c r="F2" s="456"/>
    </row>
    <row r="3" spans="2:16" s="76" customFormat="1" ht="30" customHeight="1" x14ac:dyDescent="0.3">
      <c r="B3" s="456" t="s">
        <v>243</v>
      </c>
      <c r="C3" s="456"/>
      <c r="D3" s="456"/>
      <c r="E3" s="456"/>
      <c r="F3" s="456"/>
    </row>
    <row r="4" spans="2:16" s="38" customFormat="1" ht="24" customHeight="1" x14ac:dyDescent="0.4">
      <c r="B4" s="421" t="s">
        <v>244</v>
      </c>
      <c r="C4" s="476" t="str">
        <f>Start!D17</f>
        <v>Feasibility</v>
      </c>
      <c r="D4" s="476"/>
      <c r="E4" s="476"/>
      <c r="F4" s="476"/>
      <c r="I4" s="278"/>
      <c r="J4" s="469">
        <f>Start!I17</f>
        <v>0</v>
      </c>
      <c r="K4" s="469"/>
      <c r="L4" s="469"/>
      <c r="O4" s="279"/>
      <c r="P4" s="279"/>
    </row>
    <row r="5" spans="2:16" s="76" customFormat="1" ht="24" customHeight="1" x14ac:dyDescent="0.3">
      <c r="B5" s="423" t="s">
        <v>245</v>
      </c>
      <c r="C5" s="477" t="str">
        <f>Start!D19</f>
        <v>Monthly</v>
      </c>
      <c r="D5" s="477"/>
      <c r="E5" s="477"/>
      <c r="F5" s="477"/>
      <c r="I5" s="281"/>
      <c r="J5" s="470">
        <f>Start!I19</f>
        <v>0</v>
      </c>
      <c r="K5" s="470"/>
      <c r="L5" s="470"/>
      <c r="O5" s="273"/>
      <c r="P5" s="273"/>
    </row>
    <row r="6" spans="2:16" s="76" customFormat="1" ht="24" customHeight="1" x14ac:dyDescent="0.3">
      <c r="B6" s="280"/>
      <c r="C6" s="315"/>
      <c r="D6" s="315"/>
      <c r="E6" s="315"/>
      <c r="F6" s="315"/>
      <c r="I6" s="281"/>
      <c r="J6" s="313"/>
      <c r="K6" s="313"/>
      <c r="L6" s="313"/>
      <c r="O6" s="273"/>
      <c r="P6" s="273"/>
    </row>
    <row r="7" spans="2:16" s="76" customFormat="1" ht="20.399999999999999" customHeight="1" x14ac:dyDescent="0.3">
      <c r="B7" s="471" t="s">
        <v>52</v>
      </c>
      <c r="C7" s="471"/>
      <c r="D7" s="317"/>
      <c r="E7" s="472" t="s">
        <v>62</v>
      </c>
      <c r="F7" s="80"/>
      <c r="G7" s="271" t="s">
        <v>99</v>
      </c>
      <c r="H7" s="52"/>
      <c r="I7" s="52"/>
    </row>
    <row r="8" spans="2:16" ht="28.8" customHeight="1" x14ac:dyDescent="0.3">
      <c r="B8" s="471"/>
      <c r="C8" s="471"/>
      <c r="D8" s="274"/>
      <c r="E8" s="473"/>
      <c r="F8" s="81"/>
      <c r="G8" s="118" t="s">
        <v>168</v>
      </c>
    </row>
    <row r="9" spans="2:16" s="100" customFormat="1" ht="34.200000000000003" customHeight="1" x14ac:dyDescent="0.3">
      <c r="B9" s="471"/>
      <c r="C9" s="471"/>
      <c r="D9" s="121"/>
      <c r="E9" s="122">
        <f>SUM(E10:E109)</f>
        <v>6687.0713999999998</v>
      </c>
      <c r="F9" s="123"/>
      <c r="G9" s="124" t="s">
        <v>174</v>
      </c>
    </row>
    <row r="10" spans="2:16" ht="18" customHeight="1" x14ac:dyDescent="0.3">
      <c r="B10" s="474" t="s">
        <v>109</v>
      </c>
      <c r="C10" s="475"/>
      <c r="D10" s="46"/>
      <c r="E10" s="266">
        <f>'Year 1'!F26</f>
        <v>4597.1214</v>
      </c>
      <c r="F10" s="78"/>
      <c r="G10" s="479" t="s">
        <v>231</v>
      </c>
    </row>
    <row r="11" spans="2:16" ht="18" customHeight="1" x14ac:dyDescent="0.3">
      <c r="B11" s="467" t="s">
        <v>175</v>
      </c>
      <c r="C11" s="468"/>
      <c r="D11" s="46"/>
      <c r="E11" s="214">
        <v>25</v>
      </c>
      <c r="F11" s="78"/>
      <c r="G11" s="479"/>
    </row>
    <row r="12" spans="2:16" ht="18" customHeight="1" x14ac:dyDescent="0.3">
      <c r="B12" s="467" t="s">
        <v>290</v>
      </c>
      <c r="C12" s="468"/>
      <c r="D12" s="46"/>
      <c r="E12" s="214">
        <v>19.95</v>
      </c>
      <c r="F12" s="78"/>
      <c r="G12" s="478" t="s">
        <v>292</v>
      </c>
    </row>
    <row r="13" spans="2:16" ht="18" customHeight="1" x14ac:dyDescent="0.3">
      <c r="B13" s="467" t="s">
        <v>176</v>
      </c>
      <c r="C13" s="468"/>
      <c r="D13" s="46"/>
      <c r="E13" s="214">
        <v>35</v>
      </c>
      <c r="F13" s="78"/>
      <c r="G13" s="478"/>
    </row>
    <row r="14" spans="2:16" ht="18" customHeight="1" x14ac:dyDescent="0.3">
      <c r="B14" s="467" t="s">
        <v>177</v>
      </c>
      <c r="C14" s="468"/>
      <c r="D14" s="46"/>
      <c r="E14" s="214">
        <v>75</v>
      </c>
      <c r="F14" s="78"/>
      <c r="G14" s="272" t="s">
        <v>167</v>
      </c>
    </row>
    <row r="15" spans="2:16" ht="18" customHeight="1" x14ac:dyDescent="0.3">
      <c r="B15" s="467" t="s">
        <v>178</v>
      </c>
      <c r="C15" s="468"/>
      <c r="D15" s="46"/>
      <c r="E15" s="214">
        <v>175</v>
      </c>
      <c r="F15" s="78"/>
    </row>
    <row r="16" spans="2:16" ht="18" customHeight="1" x14ac:dyDescent="0.3">
      <c r="B16" s="467" t="s">
        <v>291</v>
      </c>
      <c r="C16" s="468"/>
      <c r="D16" s="46"/>
      <c r="E16" s="214">
        <v>185</v>
      </c>
      <c r="F16" s="79"/>
    </row>
    <row r="17" spans="2:7" ht="18" customHeight="1" x14ac:dyDescent="0.3">
      <c r="B17" s="467" t="s">
        <v>179</v>
      </c>
      <c r="C17" s="468"/>
      <c r="D17" s="46"/>
      <c r="E17" s="214"/>
      <c r="F17" s="79"/>
    </row>
    <row r="18" spans="2:7" ht="18" customHeight="1" x14ac:dyDescent="0.3">
      <c r="B18" s="467" t="s">
        <v>180</v>
      </c>
      <c r="C18" s="468"/>
      <c r="D18" s="46"/>
      <c r="E18" s="214">
        <v>0</v>
      </c>
      <c r="F18" s="78"/>
    </row>
    <row r="19" spans="2:7" ht="18" customHeight="1" x14ac:dyDescent="0.3">
      <c r="B19" s="467" t="s">
        <v>181</v>
      </c>
      <c r="C19" s="468"/>
      <c r="D19" s="46"/>
      <c r="E19" s="214">
        <v>50</v>
      </c>
      <c r="F19" s="78"/>
      <c r="G19" s="265"/>
    </row>
    <row r="20" spans="2:7" ht="18" customHeight="1" x14ac:dyDescent="0.3">
      <c r="B20" s="467" t="s">
        <v>246</v>
      </c>
      <c r="C20" s="468"/>
      <c r="D20" s="46"/>
      <c r="E20" s="214">
        <v>117</v>
      </c>
      <c r="F20" s="78"/>
    </row>
    <row r="21" spans="2:7" ht="18" customHeight="1" x14ac:dyDescent="0.3">
      <c r="B21" s="467" t="s">
        <v>182</v>
      </c>
      <c r="C21" s="468"/>
      <c r="D21" s="46"/>
      <c r="E21" s="214">
        <v>10</v>
      </c>
      <c r="F21" s="78"/>
      <c r="G21" s="193"/>
    </row>
    <row r="22" spans="2:7" ht="18" customHeight="1" x14ac:dyDescent="0.3">
      <c r="B22" s="467" t="s">
        <v>183</v>
      </c>
      <c r="C22" s="468"/>
      <c r="D22" s="46"/>
      <c r="E22" s="214">
        <v>55</v>
      </c>
      <c r="F22" s="78"/>
    </row>
    <row r="23" spans="2:7" ht="18" customHeight="1" x14ac:dyDescent="0.3">
      <c r="B23" s="467" t="s">
        <v>184</v>
      </c>
      <c r="C23" s="468"/>
      <c r="D23" s="46"/>
      <c r="E23" s="214">
        <v>10</v>
      </c>
      <c r="F23" s="78"/>
    </row>
    <row r="24" spans="2:7" ht="18" customHeight="1" x14ac:dyDescent="0.3">
      <c r="B24" s="467" t="s">
        <v>185</v>
      </c>
      <c r="C24" s="468"/>
      <c r="D24" s="46"/>
      <c r="E24" s="214">
        <v>25</v>
      </c>
      <c r="F24" s="78"/>
    </row>
    <row r="25" spans="2:7" ht="18" customHeight="1" x14ac:dyDescent="0.3">
      <c r="B25" s="467" t="s">
        <v>186</v>
      </c>
      <c r="C25" s="468"/>
      <c r="D25" s="46"/>
      <c r="E25" s="214">
        <v>50</v>
      </c>
      <c r="F25" s="78"/>
    </row>
    <row r="26" spans="2:7" ht="18" customHeight="1" x14ac:dyDescent="0.3">
      <c r="B26" s="467" t="s">
        <v>187</v>
      </c>
      <c r="C26" s="468"/>
      <c r="D26" s="46"/>
      <c r="E26" s="214">
        <v>125</v>
      </c>
      <c r="F26" s="78"/>
    </row>
    <row r="27" spans="2:7" ht="18" customHeight="1" x14ac:dyDescent="0.3">
      <c r="B27" s="467" t="s">
        <v>188</v>
      </c>
      <c r="C27" s="468"/>
      <c r="D27" s="46"/>
      <c r="E27" s="214">
        <v>100</v>
      </c>
      <c r="F27" s="78"/>
    </row>
    <row r="28" spans="2:7" ht="18" customHeight="1" x14ac:dyDescent="0.3">
      <c r="B28" s="467" t="s">
        <v>195</v>
      </c>
      <c r="C28" s="468"/>
      <c r="D28" s="46"/>
      <c r="E28" s="214">
        <v>0</v>
      </c>
      <c r="F28" s="78"/>
    </row>
    <row r="29" spans="2:7" ht="18" customHeight="1" x14ac:dyDescent="0.3">
      <c r="B29" s="467" t="s">
        <v>189</v>
      </c>
      <c r="C29" s="468"/>
      <c r="D29" s="46"/>
      <c r="E29" s="214">
        <v>18</v>
      </c>
      <c r="F29" s="78"/>
    </row>
    <row r="30" spans="2:7" ht="18" customHeight="1" x14ac:dyDescent="0.3">
      <c r="B30" s="467" t="s">
        <v>190</v>
      </c>
      <c r="C30" s="468"/>
      <c r="D30" s="46"/>
      <c r="E30" s="214">
        <v>550</v>
      </c>
      <c r="F30" s="78"/>
    </row>
    <row r="31" spans="2:7" ht="18" customHeight="1" x14ac:dyDescent="0.3">
      <c r="B31" s="467" t="s">
        <v>191</v>
      </c>
      <c r="C31" s="468"/>
      <c r="D31" s="46"/>
      <c r="E31" s="214">
        <v>0</v>
      </c>
      <c r="F31" s="78"/>
    </row>
    <row r="32" spans="2:7" ht="18" customHeight="1" x14ac:dyDescent="0.3">
      <c r="B32" s="467" t="s">
        <v>192</v>
      </c>
      <c r="C32" s="468"/>
      <c r="D32" s="46"/>
      <c r="E32" s="214">
        <v>0</v>
      </c>
      <c r="F32" s="78"/>
    </row>
    <row r="33" spans="2:6" ht="18" customHeight="1" x14ac:dyDescent="0.3">
      <c r="B33" s="467" t="s">
        <v>193</v>
      </c>
      <c r="C33" s="468"/>
      <c r="D33" s="46"/>
      <c r="E33" s="214"/>
      <c r="F33" s="78"/>
    </row>
    <row r="34" spans="2:6" ht="18" customHeight="1" x14ac:dyDescent="0.3">
      <c r="B34" s="467" t="s">
        <v>194</v>
      </c>
      <c r="C34" s="468"/>
      <c r="D34" s="46"/>
      <c r="E34" s="214">
        <v>50</v>
      </c>
      <c r="F34" s="78"/>
    </row>
    <row r="35" spans="2:6" ht="18" customHeight="1" x14ac:dyDescent="0.3">
      <c r="B35" s="467" t="s">
        <v>318</v>
      </c>
      <c r="C35" s="468"/>
      <c r="D35" s="46"/>
      <c r="E35" s="214">
        <v>50</v>
      </c>
      <c r="F35" s="78"/>
    </row>
    <row r="36" spans="2:6" ht="18" customHeight="1" x14ac:dyDescent="0.3">
      <c r="B36" s="467" t="s">
        <v>196</v>
      </c>
      <c r="C36" s="468"/>
      <c r="D36" s="46"/>
      <c r="E36" s="214">
        <v>50</v>
      </c>
      <c r="F36" s="78"/>
    </row>
    <row r="37" spans="2:6" ht="18" customHeight="1" x14ac:dyDescent="0.3">
      <c r="B37" s="467" t="s">
        <v>319</v>
      </c>
      <c r="C37" s="468"/>
      <c r="D37" s="46"/>
      <c r="E37" s="214">
        <v>75</v>
      </c>
      <c r="F37" s="78"/>
    </row>
    <row r="38" spans="2:6" ht="18" customHeight="1" x14ac:dyDescent="0.3">
      <c r="B38" s="467" t="s">
        <v>197</v>
      </c>
      <c r="C38" s="468"/>
      <c r="D38" s="46"/>
      <c r="E38" s="214">
        <v>175</v>
      </c>
      <c r="F38" s="78"/>
    </row>
    <row r="39" spans="2:6" ht="18" customHeight="1" x14ac:dyDescent="0.3">
      <c r="B39" s="467" t="s">
        <v>198</v>
      </c>
      <c r="C39" s="468"/>
      <c r="D39" s="46"/>
      <c r="E39" s="214">
        <v>65</v>
      </c>
      <c r="F39" s="78"/>
    </row>
    <row r="40" spans="2:6" ht="18" customHeight="1" x14ac:dyDescent="0.3">
      <c r="B40" s="467" t="s">
        <v>199</v>
      </c>
      <c r="C40" s="468"/>
      <c r="D40" s="46"/>
      <c r="E40" s="214"/>
      <c r="F40" s="78"/>
    </row>
    <row r="41" spans="2:6" ht="18" customHeight="1" x14ac:dyDescent="0.3">
      <c r="B41" s="467" t="s">
        <v>200</v>
      </c>
      <c r="C41" s="468"/>
      <c r="D41" s="46"/>
      <c r="E41" s="214"/>
      <c r="F41" s="78"/>
    </row>
    <row r="42" spans="2:6" ht="18" customHeight="1" x14ac:dyDescent="0.3">
      <c r="B42" s="467" t="s">
        <v>201</v>
      </c>
      <c r="C42" s="468"/>
      <c r="D42" s="46"/>
      <c r="E42" s="214"/>
      <c r="F42" s="78"/>
    </row>
    <row r="43" spans="2:6" ht="18" customHeight="1" x14ac:dyDescent="0.3">
      <c r="B43" s="467"/>
      <c r="C43" s="468"/>
      <c r="D43" s="46"/>
      <c r="E43" s="214"/>
      <c r="F43" s="78"/>
    </row>
    <row r="44" spans="2:6" ht="18" customHeight="1" x14ac:dyDescent="0.3">
      <c r="B44" s="467"/>
      <c r="C44" s="468"/>
      <c r="D44" s="46"/>
      <c r="E44" s="214"/>
      <c r="F44" s="78"/>
    </row>
    <row r="45" spans="2:6" ht="18" customHeight="1" x14ac:dyDescent="0.3">
      <c r="B45" s="467"/>
      <c r="C45" s="468"/>
      <c r="D45" s="46"/>
      <c r="E45" s="214"/>
      <c r="F45" s="78"/>
    </row>
    <row r="46" spans="2:6" ht="18" customHeight="1" x14ac:dyDescent="0.3">
      <c r="B46" s="467"/>
      <c r="C46" s="468"/>
      <c r="D46" s="46"/>
      <c r="E46" s="214"/>
      <c r="F46" s="78"/>
    </row>
    <row r="47" spans="2:6" ht="18" customHeight="1" x14ac:dyDescent="0.3">
      <c r="B47" s="467"/>
      <c r="C47" s="468"/>
      <c r="D47" s="46"/>
      <c r="E47" s="214"/>
      <c r="F47" s="78"/>
    </row>
    <row r="48" spans="2:6" ht="18" customHeight="1" x14ac:dyDescent="0.3">
      <c r="B48" s="467"/>
      <c r="C48" s="468"/>
      <c r="D48" s="46"/>
      <c r="E48" s="214"/>
      <c r="F48" s="78"/>
    </row>
    <row r="49" spans="2:6" ht="18" customHeight="1" x14ac:dyDescent="0.3">
      <c r="B49" s="467"/>
      <c r="C49" s="468"/>
      <c r="D49" s="46"/>
      <c r="E49" s="214"/>
      <c r="F49" s="78"/>
    </row>
    <row r="50" spans="2:6" ht="18" customHeight="1" x14ac:dyDescent="0.3">
      <c r="B50" s="467"/>
      <c r="C50" s="468"/>
      <c r="D50" s="46"/>
      <c r="E50" s="214"/>
      <c r="F50" s="78"/>
    </row>
    <row r="51" spans="2:6" ht="18" customHeight="1" x14ac:dyDescent="0.3">
      <c r="B51" s="467"/>
      <c r="C51" s="468"/>
      <c r="D51" s="46"/>
      <c r="E51" s="214"/>
      <c r="F51" s="78"/>
    </row>
    <row r="52" spans="2:6" ht="18" customHeight="1" x14ac:dyDescent="0.3">
      <c r="B52" s="467"/>
      <c r="C52" s="468"/>
      <c r="D52" s="46"/>
      <c r="E52" s="214"/>
      <c r="F52" s="78"/>
    </row>
    <row r="53" spans="2:6" ht="18" customHeight="1" x14ac:dyDescent="0.3">
      <c r="B53" s="467"/>
      <c r="C53" s="468"/>
      <c r="D53" s="46"/>
      <c r="E53" s="214"/>
      <c r="F53" s="78"/>
    </row>
    <row r="54" spans="2:6" ht="18" customHeight="1" x14ac:dyDescent="0.3">
      <c r="B54" s="467"/>
      <c r="C54" s="468"/>
      <c r="D54" s="46"/>
      <c r="E54" s="214"/>
      <c r="F54" s="78"/>
    </row>
    <row r="55" spans="2:6" ht="18" customHeight="1" x14ac:dyDescent="0.3">
      <c r="B55" s="467"/>
      <c r="C55" s="468"/>
      <c r="D55" s="46"/>
      <c r="E55" s="214"/>
      <c r="F55" s="78"/>
    </row>
    <row r="56" spans="2:6" ht="18" customHeight="1" x14ac:dyDescent="0.3">
      <c r="B56" s="467"/>
      <c r="C56" s="468"/>
      <c r="D56" s="46"/>
      <c r="E56" s="214"/>
      <c r="F56" s="78"/>
    </row>
    <row r="57" spans="2:6" ht="18" customHeight="1" x14ac:dyDescent="0.3">
      <c r="B57" s="467"/>
      <c r="C57" s="468"/>
      <c r="D57" s="46"/>
      <c r="E57" s="214"/>
      <c r="F57" s="78"/>
    </row>
    <row r="58" spans="2:6" ht="18" customHeight="1" x14ac:dyDescent="0.3">
      <c r="B58" s="467"/>
      <c r="C58" s="468"/>
      <c r="D58" s="46"/>
      <c r="E58" s="214"/>
      <c r="F58" s="78"/>
    </row>
    <row r="59" spans="2:6" ht="18" customHeight="1" x14ac:dyDescent="0.3">
      <c r="B59" s="467"/>
      <c r="C59" s="468"/>
      <c r="D59" s="46"/>
      <c r="E59" s="214"/>
      <c r="F59" s="78"/>
    </row>
    <row r="60" spans="2:6" ht="18" customHeight="1" x14ac:dyDescent="0.3">
      <c r="B60" s="467"/>
      <c r="C60" s="468"/>
      <c r="D60" s="46"/>
      <c r="E60" s="214"/>
      <c r="F60" s="78"/>
    </row>
    <row r="61" spans="2:6" ht="18" customHeight="1" x14ac:dyDescent="0.3">
      <c r="B61" s="467"/>
      <c r="C61" s="468"/>
      <c r="D61" s="46"/>
      <c r="E61" s="214"/>
      <c r="F61" s="78"/>
    </row>
    <row r="62" spans="2:6" ht="18" customHeight="1" x14ac:dyDescent="0.3">
      <c r="B62" s="467"/>
      <c r="C62" s="468"/>
      <c r="D62" s="46"/>
      <c r="E62" s="214"/>
      <c r="F62" s="78"/>
    </row>
    <row r="63" spans="2:6" ht="18" customHeight="1" x14ac:dyDescent="0.3">
      <c r="B63" s="467"/>
      <c r="C63" s="468"/>
      <c r="D63" s="46"/>
      <c r="E63" s="214"/>
      <c r="F63" s="78"/>
    </row>
    <row r="64" spans="2:6" ht="18" customHeight="1" x14ac:dyDescent="0.3">
      <c r="B64" s="467"/>
      <c r="C64" s="468"/>
      <c r="D64" s="46"/>
      <c r="E64" s="214"/>
      <c r="F64" s="78"/>
    </row>
    <row r="65" spans="2:6" ht="18" customHeight="1" x14ac:dyDescent="0.3">
      <c r="B65" s="467"/>
      <c r="C65" s="468"/>
      <c r="D65" s="46"/>
      <c r="E65" s="214"/>
      <c r="F65" s="78"/>
    </row>
    <row r="66" spans="2:6" ht="18" customHeight="1" x14ac:dyDescent="0.3">
      <c r="B66" s="467"/>
      <c r="C66" s="468"/>
      <c r="D66" s="46"/>
      <c r="E66" s="214"/>
      <c r="F66" s="78"/>
    </row>
    <row r="67" spans="2:6" ht="18" customHeight="1" x14ac:dyDescent="0.3">
      <c r="B67" s="467"/>
      <c r="C67" s="468"/>
      <c r="D67" s="46"/>
      <c r="E67" s="214"/>
      <c r="F67" s="78"/>
    </row>
    <row r="68" spans="2:6" ht="18" customHeight="1" x14ac:dyDescent="0.3">
      <c r="B68" s="467"/>
      <c r="C68" s="468"/>
      <c r="D68" s="46"/>
      <c r="E68" s="214"/>
      <c r="F68" s="78"/>
    </row>
    <row r="69" spans="2:6" ht="18" customHeight="1" x14ac:dyDescent="0.3">
      <c r="B69" s="467"/>
      <c r="C69" s="468"/>
      <c r="D69" s="46"/>
      <c r="E69" s="214"/>
      <c r="F69" s="78"/>
    </row>
    <row r="70" spans="2:6" ht="18" customHeight="1" x14ac:dyDescent="0.3">
      <c r="B70" s="467"/>
      <c r="C70" s="468"/>
      <c r="D70" s="46"/>
      <c r="E70" s="214"/>
      <c r="F70" s="78"/>
    </row>
    <row r="71" spans="2:6" ht="18" customHeight="1" x14ac:dyDescent="0.3">
      <c r="B71" s="467"/>
      <c r="C71" s="468"/>
      <c r="D71" s="46"/>
      <c r="E71" s="214"/>
      <c r="F71" s="78"/>
    </row>
    <row r="72" spans="2:6" ht="18" customHeight="1" x14ac:dyDescent="0.3">
      <c r="B72" s="467"/>
      <c r="C72" s="468"/>
      <c r="D72" s="46"/>
      <c r="E72" s="214"/>
      <c r="F72" s="78"/>
    </row>
    <row r="73" spans="2:6" ht="18" customHeight="1" x14ac:dyDescent="0.3">
      <c r="B73" s="467"/>
      <c r="C73" s="468"/>
      <c r="D73" s="46"/>
      <c r="E73" s="214"/>
      <c r="F73" s="78"/>
    </row>
    <row r="74" spans="2:6" ht="18" customHeight="1" x14ac:dyDescent="0.3">
      <c r="B74" s="467"/>
      <c r="C74" s="468"/>
      <c r="D74" s="46"/>
      <c r="E74" s="214"/>
      <c r="F74" s="78"/>
    </row>
    <row r="75" spans="2:6" s="50" customFormat="1" ht="18" customHeight="1" x14ac:dyDescent="0.3">
      <c r="B75" s="467"/>
      <c r="C75" s="468"/>
      <c r="D75" s="46"/>
      <c r="E75" s="214"/>
      <c r="F75" s="78"/>
    </row>
    <row r="76" spans="2:6" s="50" customFormat="1" ht="18" customHeight="1" x14ac:dyDescent="0.3">
      <c r="B76" s="467"/>
      <c r="C76" s="468"/>
      <c r="D76" s="46"/>
      <c r="E76" s="214"/>
      <c r="F76" s="78"/>
    </row>
    <row r="77" spans="2:6" s="50" customFormat="1" ht="18" customHeight="1" x14ac:dyDescent="0.3">
      <c r="B77" s="467"/>
      <c r="C77" s="468"/>
      <c r="D77" s="46"/>
      <c r="E77" s="214"/>
      <c r="F77" s="78"/>
    </row>
    <row r="78" spans="2:6" s="50" customFormat="1" ht="18" customHeight="1" x14ac:dyDescent="0.3">
      <c r="B78" s="467"/>
      <c r="C78" s="468"/>
      <c r="D78" s="46"/>
      <c r="E78" s="214"/>
      <c r="F78" s="78"/>
    </row>
    <row r="79" spans="2:6" s="50" customFormat="1" ht="18" customHeight="1" x14ac:dyDescent="0.3">
      <c r="B79" s="467"/>
      <c r="C79" s="468"/>
      <c r="D79" s="46"/>
      <c r="E79" s="214"/>
      <c r="F79" s="78"/>
    </row>
    <row r="80" spans="2:6" s="50" customFormat="1" ht="18" customHeight="1" x14ac:dyDescent="0.3">
      <c r="B80" s="467"/>
      <c r="C80" s="468"/>
      <c r="D80" s="46"/>
      <c r="E80" s="214"/>
      <c r="F80" s="78"/>
    </row>
    <row r="81" spans="2:6" s="50" customFormat="1" ht="18" customHeight="1" x14ac:dyDescent="0.3">
      <c r="B81" s="467"/>
      <c r="C81" s="468"/>
      <c r="D81" s="46"/>
      <c r="E81" s="214"/>
      <c r="F81" s="78"/>
    </row>
    <row r="82" spans="2:6" s="50" customFormat="1" ht="18" customHeight="1" x14ac:dyDescent="0.3">
      <c r="B82" s="467"/>
      <c r="C82" s="468"/>
      <c r="D82" s="46"/>
      <c r="E82" s="214"/>
      <c r="F82" s="78"/>
    </row>
    <row r="83" spans="2:6" s="50" customFormat="1" ht="18" customHeight="1" x14ac:dyDescent="0.3">
      <c r="B83" s="467"/>
      <c r="C83" s="468"/>
      <c r="D83" s="46"/>
      <c r="E83" s="214"/>
      <c r="F83" s="78"/>
    </row>
    <row r="84" spans="2:6" s="50" customFormat="1" ht="18" customHeight="1" x14ac:dyDescent="0.3">
      <c r="B84" s="467"/>
      <c r="C84" s="468"/>
      <c r="D84" s="46"/>
      <c r="E84" s="214"/>
      <c r="F84" s="78"/>
    </row>
    <row r="85" spans="2:6" s="50" customFormat="1" ht="18" customHeight="1" x14ac:dyDescent="0.3">
      <c r="B85" s="467"/>
      <c r="C85" s="468"/>
      <c r="D85" s="46"/>
      <c r="E85" s="214"/>
      <c r="F85" s="78"/>
    </row>
    <row r="86" spans="2:6" s="50" customFormat="1" ht="18" customHeight="1" x14ac:dyDescent="0.3">
      <c r="B86" s="467"/>
      <c r="C86" s="468"/>
      <c r="D86" s="46"/>
      <c r="E86" s="214"/>
      <c r="F86" s="78"/>
    </row>
    <row r="87" spans="2:6" s="50" customFormat="1" ht="18" customHeight="1" x14ac:dyDescent="0.3">
      <c r="B87" s="467"/>
      <c r="C87" s="468"/>
      <c r="D87" s="46"/>
      <c r="E87" s="214"/>
      <c r="F87" s="78"/>
    </row>
    <row r="88" spans="2:6" s="50" customFormat="1" ht="18" customHeight="1" x14ac:dyDescent="0.3">
      <c r="B88" s="467"/>
      <c r="C88" s="468"/>
      <c r="D88" s="46"/>
      <c r="E88" s="214"/>
      <c r="F88" s="78"/>
    </row>
    <row r="89" spans="2:6" s="50" customFormat="1" ht="18" customHeight="1" x14ac:dyDescent="0.3">
      <c r="B89" s="467"/>
      <c r="C89" s="468"/>
      <c r="D89" s="46"/>
      <c r="E89" s="214"/>
      <c r="F89" s="78"/>
    </row>
    <row r="90" spans="2:6" s="50" customFormat="1" ht="18" customHeight="1" x14ac:dyDescent="0.3">
      <c r="B90" s="467"/>
      <c r="C90" s="468"/>
      <c r="D90" s="46"/>
      <c r="E90" s="214"/>
      <c r="F90" s="78"/>
    </row>
    <row r="91" spans="2:6" s="50" customFormat="1" ht="18" customHeight="1" x14ac:dyDescent="0.3">
      <c r="B91" s="467"/>
      <c r="C91" s="468"/>
      <c r="D91" s="46"/>
      <c r="E91" s="214"/>
      <c r="F91" s="78"/>
    </row>
    <row r="92" spans="2:6" s="50" customFormat="1" ht="18" customHeight="1" x14ac:dyDescent="0.3">
      <c r="B92" s="467"/>
      <c r="C92" s="468"/>
      <c r="D92" s="46"/>
      <c r="E92" s="214"/>
      <c r="F92" s="78"/>
    </row>
    <row r="93" spans="2:6" s="50" customFormat="1" ht="18" customHeight="1" x14ac:dyDescent="0.3">
      <c r="B93" s="467"/>
      <c r="C93" s="468"/>
      <c r="D93" s="46"/>
      <c r="E93" s="214"/>
      <c r="F93" s="78"/>
    </row>
    <row r="94" spans="2:6" s="50" customFormat="1" ht="18" customHeight="1" x14ac:dyDescent="0.3">
      <c r="B94" s="467"/>
      <c r="C94" s="468"/>
      <c r="D94" s="46"/>
      <c r="E94" s="214"/>
      <c r="F94" s="78"/>
    </row>
    <row r="95" spans="2:6" s="50" customFormat="1" ht="18" customHeight="1" x14ac:dyDescent="0.3">
      <c r="B95" s="467"/>
      <c r="C95" s="468"/>
      <c r="D95" s="46"/>
      <c r="E95" s="214"/>
      <c r="F95" s="78"/>
    </row>
    <row r="96" spans="2:6" s="50" customFormat="1" ht="18" customHeight="1" x14ac:dyDescent="0.3">
      <c r="B96" s="467"/>
      <c r="C96" s="468"/>
      <c r="D96" s="46"/>
      <c r="E96" s="214"/>
      <c r="F96" s="78"/>
    </row>
    <row r="97" spans="2:6" s="50" customFormat="1" ht="18" customHeight="1" x14ac:dyDescent="0.3">
      <c r="B97" s="467"/>
      <c r="C97" s="468"/>
      <c r="D97" s="46"/>
      <c r="E97" s="214"/>
      <c r="F97" s="78"/>
    </row>
    <row r="98" spans="2:6" s="50" customFormat="1" ht="18" customHeight="1" x14ac:dyDescent="0.3">
      <c r="B98" s="467"/>
      <c r="C98" s="468"/>
      <c r="D98" s="46"/>
      <c r="E98" s="214"/>
      <c r="F98" s="78"/>
    </row>
    <row r="99" spans="2:6" s="50" customFormat="1" ht="18" customHeight="1" x14ac:dyDescent="0.3">
      <c r="B99" s="467"/>
      <c r="C99" s="468"/>
      <c r="D99" s="46"/>
      <c r="E99" s="214"/>
      <c r="F99" s="78"/>
    </row>
    <row r="100" spans="2:6" s="50" customFormat="1" ht="18" customHeight="1" x14ac:dyDescent="0.3">
      <c r="B100" s="467"/>
      <c r="C100" s="468"/>
      <c r="D100" s="46"/>
      <c r="E100" s="214"/>
      <c r="F100" s="78"/>
    </row>
    <row r="101" spans="2:6" s="50" customFormat="1" ht="18" customHeight="1" x14ac:dyDescent="0.3">
      <c r="B101" s="467"/>
      <c r="C101" s="468"/>
      <c r="D101" s="46"/>
      <c r="E101" s="214"/>
      <c r="F101" s="78"/>
    </row>
    <row r="102" spans="2:6" s="50" customFormat="1" ht="18" customHeight="1" x14ac:dyDescent="0.3">
      <c r="B102" s="467"/>
      <c r="C102" s="468"/>
      <c r="D102" s="46"/>
      <c r="E102" s="214"/>
      <c r="F102" s="78"/>
    </row>
    <row r="103" spans="2:6" s="50" customFormat="1" ht="18" customHeight="1" x14ac:dyDescent="0.3">
      <c r="B103" s="467"/>
      <c r="C103" s="468"/>
      <c r="D103" s="46"/>
      <c r="E103" s="214"/>
      <c r="F103" s="78"/>
    </row>
    <row r="104" spans="2:6" s="50" customFormat="1" ht="18" customHeight="1" x14ac:dyDescent="0.3">
      <c r="B104" s="467"/>
      <c r="C104" s="468"/>
      <c r="D104" s="46"/>
      <c r="E104" s="214"/>
      <c r="F104" s="78"/>
    </row>
    <row r="105" spans="2:6" s="50" customFormat="1" ht="18" customHeight="1" x14ac:dyDescent="0.3">
      <c r="B105" s="467"/>
      <c r="C105" s="468"/>
      <c r="D105" s="46"/>
      <c r="E105" s="214"/>
      <c r="F105" s="78"/>
    </row>
    <row r="106" spans="2:6" s="50" customFormat="1" ht="18" customHeight="1" x14ac:dyDescent="0.3">
      <c r="B106" s="467"/>
      <c r="C106" s="468"/>
      <c r="D106" s="46"/>
      <c r="E106" s="214"/>
      <c r="F106" s="78"/>
    </row>
    <row r="107" spans="2:6" s="50" customFormat="1" ht="18" customHeight="1" x14ac:dyDescent="0.3">
      <c r="B107" s="467"/>
      <c r="C107" s="468"/>
      <c r="D107" s="46"/>
      <c r="E107" s="214"/>
      <c r="F107" s="78"/>
    </row>
    <row r="108" spans="2:6" s="50" customFormat="1" ht="18" customHeight="1" x14ac:dyDescent="0.3">
      <c r="B108" s="467"/>
      <c r="C108" s="468"/>
      <c r="D108" s="46"/>
      <c r="E108" s="214"/>
      <c r="F108" s="78"/>
    </row>
    <row r="109" spans="2:6" s="50" customFormat="1" ht="18" customHeight="1" x14ac:dyDescent="0.3">
      <c r="B109" s="467"/>
      <c r="C109" s="468"/>
      <c r="D109" s="46"/>
      <c r="E109" s="214"/>
      <c r="F109" s="78"/>
    </row>
    <row r="110" spans="2:6" s="38" customFormat="1" ht="19.95" hidden="1" customHeight="1" x14ac:dyDescent="0.3">
      <c r="B110" s="36"/>
      <c r="C110" s="37"/>
      <c r="D110" s="37"/>
      <c r="F110" s="51"/>
    </row>
  </sheetData>
  <sheetProtection algorithmName="SHA-512" hashValue="QzlZJSmyxd3tmTiQf5rEsDGD1gXIRmU50sHRDqZWTP22qDeEPu70OFoCYwl2hgr4ENfjdIQavm1hyC9LO/P+rg==" saltValue="4DTA7iC++0TRoJ1hvvkIDg==" spinCount="100000" sheet="1" objects="1" scenarios="1"/>
  <sortState xmlns:xlrd2="http://schemas.microsoft.com/office/spreadsheetml/2017/richdata2" ref="B11:E44">
    <sortCondition ref="B11:B44"/>
  </sortState>
  <mergeCells count="110">
    <mergeCell ref="B92:C92"/>
    <mergeCell ref="B93:C93"/>
    <mergeCell ref="G10:G11"/>
    <mergeCell ref="B21:C21"/>
    <mergeCell ref="B84:C84"/>
    <mergeCell ref="B85:C85"/>
    <mergeCell ref="B86:C86"/>
    <mergeCell ref="B87:C87"/>
    <mergeCell ref="B88:C88"/>
    <mergeCell ref="B89:C89"/>
    <mergeCell ref="B90:C90"/>
    <mergeCell ref="B91:C91"/>
    <mergeCell ref="B17:C17"/>
    <mergeCell ref="B80:C80"/>
    <mergeCell ref="B81:C81"/>
    <mergeCell ref="B82:C82"/>
    <mergeCell ref="B83:C83"/>
    <mergeCell ref="B74:C74"/>
    <mergeCell ref="B75:C75"/>
    <mergeCell ref="B76:C76"/>
    <mergeCell ref="B77:C77"/>
    <mergeCell ref="B78:C78"/>
    <mergeCell ref="B69:C69"/>
    <mergeCell ref="B108:C108"/>
    <mergeCell ref="B109:C109"/>
    <mergeCell ref="B22:C22"/>
    <mergeCell ref="B23:C23"/>
    <mergeCell ref="B24:C24"/>
    <mergeCell ref="B25:C25"/>
    <mergeCell ref="B26:C26"/>
    <mergeCell ref="B27:C27"/>
    <mergeCell ref="B28:C28"/>
    <mergeCell ref="B103:C103"/>
    <mergeCell ref="B104:C104"/>
    <mergeCell ref="B105:C105"/>
    <mergeCell ref="B106:C106"/>
    <mergeCell ref="B107:C107"/>
    <mergeCell ref="B98:C98"/>
    <mergeCell ref="B99:C99"/>
    <mergeCell ref="B100:C100"/>
    <mergeCell ref="B101:C101"/>
    <mergeCell ref="B102:C102"/>
    <mergeCell ref="B94:C94"/>
    <mergeCell ref="B95:C95"/>
    <mergeCell ref="B96:C96"/>
    <mergeCell ref="B97:C97"/>
    <mergeCell ref="B79:C79"/>
    <mergeCell ref="B70:C70"/>
    <mergeCell ref="B71:C71"/>
    <mergeCell ref="B72:C72"/>
    <mergeCell ref="B73:C73"/>
    <mergeCell ref="B64:C64"/>
    <mergeCell ref="B65:C65"/>
    <mergeCell ref="B66:C66"/>
    <mergeCell ref="B67:C67"/>
    <mergeCell ref="B68:C68"/>
    <mergeCell ref="B59:C59"/>
    <mergeCell ref="B60:C60"/>
    <mergeCell ref="B61:C61"/>
    <mergeCell ref="B62:C62"/>
    <mergeCell ref="B63:C63"/>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B39:C39"/>
    <mergeCell ref="B40:C40"/>
    <mergeCell ref="B41:C41"/>
    <mergeCell ref="B42:C42"/>
    <mergeCell ref="B43:C43"/>
    <mergeCell ref="B34:C34"/>
    <mergeCell ref="B35:C35"/>
    <mergeCell ref="B36:C36"/>
    <mergeCell ref="B37:C37"/>
    <mergeCell ref="B38:C38"/>
    <mergeCell ref="B29:C29"/>
    <mergeCell ref="B30:C30"/>
    <mergeCell ref="B31:C31"/>
    <mergeCell ref="B32:C32"/>
    <mergeCell ref="B33:C33"/>
    <mergeCell ref="J4:L4"/>
    <mergeCell ref="J5:L5"/>
    <mergeCell ref="B2:F2"/>
    <mergeCell ref="B3:F3"/>
    <mergeCell ref="B7:C9"/>
    <mergeCell ref="E7:E8"/>
    <mergeCell ref="B11:C11"/>
    <mergeCell ref="B12:C12"/>
    <mergeCell ref="B18:C18"/>
    <mergeCell ref="B19:C19"/>
    <mergeCell ref="B20:C20"/>
    <mergeCell ref="B10:C10"/>
    <mergeCell ref="C4:F4"/>
    <mergeCell ref="C5:F5"/>
    <mergeCell ref="B13:C13"/>
    <mergeCell ref="B14:C14"/>
    <mergeCell ref="B15:C15"/>
    <mergeCell ref="B16:C16"/>
    <mergeCell ref="G12:G13"/>
  </mergeCells>
  <phoneticPr fontId="18" type="noConversion"/>
  <pageMargins left="0.7" right="0.7" top="0.75" bottom="0.75" header="0.3" footer="0.3"/>
  <pageSetup orientation="landscape" horizontalDpi="1200" verticalDpi="12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10726-140F-4305-9194-0DBCBA33CE47}">
  <sheetPr>
    <tabColor rgb="FFFFC000"/>
  </sheetPr>
  <dimension ref="B2:I28"/>
  <sheetViews>
    <sheetView showGridLines="0" showRowColHeaders="0" workbookViewId="0">
      <selection activeCell="C190" sqref="C190"/>
    </sheetView>
  </sheetViews>
  <sheetFormatPr defaultColWidth="8.88671875" defaultRowHeight="15.6" x14ac:dyDescent="0.3"/>
  <cols>
    <col min="1" max="1" width="2.77734375" style="23" customWidth="1"/>
    <col min="2" max="2" width="3.77734375" style="23" customWidth="1"/>
    <col min="3" max="3" width="87.6640625" style="23" customWidth="1"/>
    <col min="4" max="16384" width="8.88671875" style="23"/>
  </cols>
  <sheetData>
    <row r="2" spans="2:9" s="34" customFormat="1" ht="30.6" customHeight="1" x14ac:dyDescent="0.3">
      <c r="B2" s="482" t="s">
        <v>70</v>
      </c>
      <c r="C2" s="482"/>
    </row>
    <row r="3" spans="2:9" s="24" customFormat="1" ht="27" customHeight="1" x14ac:dyDescent="0.3">
      <c r="B3" s="25" t="s">
        <v>71</v>
      </c>
    </row>
    <row r="4" spans="2:9" ht="38.4" customHeight="1" x14ac:dyDescent="0.3">
      <c r="B4" s="451" t="s">
        <v>132</v>
      </c>
      <c r="C4" s="451"/>
      <c r="I4" s="23" t="s">
        <v>45</v>
      </c>
    </row>
    <row r="5" spans="2:9" ht="23.4" customHeight="1" x14ac:dyDescent="0.3">
      <c r="B5" s="451" t="s">
        <v>133</v>
      </c>
      <c r="C5" s="451"/>
    </row>
    <row r="6" spans="2:9" ht="23.4" customHeight="1" x14ac:dyDescent="0.3">
      <c r="B6" s="451" t="s">
        <v>134</v>
      </c>
      <c r="C6" s="451"/>
    </row>
    <row r="7" spans="2:9" ht="71.400000000000006" customHeight="1" x14ac:dyDescent="0.3">
      <c r="B7" s="451" t="s">
        <v>138</v>
      </c>
      <c r="C7" s="451"/>
    </row>
    <row r="8" spans="2:9" ht="56.4" customHeight="1" x14ac:dyDescent="0.35">
      <c r="B8" s="484" t="s">
        <v>150</v>
      </c>
      <c r="C8" s="484"/>
      <c r="E8" s="104"/>
    </row>
    <row r="9" spans="2:9" ht="27" customHeight="1" x14ac:dyDescent="0.3">
      <c r="B9" s="485" t="s">
        <v>72</v>
      </c>
      <c r="C9" s="485"/>
    </row>
    <row r="10" spans="2:9" ht="27" customHeight="1" x14ac:dyDescent="0.3">
      <c r="B10" s="485" t="s">
        <v>79</v>
      </c>
      <c r="C10" s="485"/>
    </row>
    <row r="11" spans="2:9" ht="54" customHeight="1" x14ac:dyDescent="0.3">
      <c r="B11" s="451" t="s">
        <v>135</v>
      </c>
      <c r="C11" s="451"/>
    </row>
    <row r="12" spans="2:9" ht="39" customHeight="1" x14ac:dyDescent="0.3">
      <c r="B12" s="481" t="s">
        <v>136</v>
      </c>
      <c r="C12" s="481"/>
    </row>
    <row r="13" spans="2:9" ht="36.6" customHeight="1" x14ac:dyDescent="0.3">
      <c r="B13" s="481" t="s">
        <v>137</v>
      </c>
      <c r="C13" s="481"/>
    </row>
    <row r="14" spans="2:9" ht="22.8" customHeight="1" x14ac:dyDescent="0.3">
      <c r="B14" s="27"/>
      <c r="C14" s="23" t="s">
        <v>151</v>
      </c>
    </row>
    <row r="15" spans="2:9" ht="22.8" customHeight="1" x14ac:dyDescent="0.3">
      <c r="C15" s="67" t="s">
        <v>30</v>
      </c>
    </row>
    <row r="16" spans="2:9" ht="37.200000000000003" customHeight="1" x14ac:dyDescent="0.3">
      <c r="C16" s="125" t="s">
        <v>31</v>
      </c>
    </row>
    <row r="17" spans="2:7" ht="23.4" customHeight="1" x14ac:dyDescent="0.3">
      <c r="C17" s="66" t="s">
        <v>32</v>
      </c>
    </row>
    <row r="18" spans="2:7" ht="19.8" customHeight="1" x14ac:dyDescent="0.3">
      <c r="C18" s="67" t="s">
        <v>33</v>
      </c>
    </row>
    <row r="19" spans="2:7" ht="19.8" customHeight="1" x14ac:dyDescent="0.3">
      <c r="C19" s="67" t="s">
        <v>34</v>
      </c>
    </row>
    <row r="20" spans="2:7" ht="24.6" customHeight="1" x14ac:dyDescent="0.35">
      <c r="C20" s="126" t="s">
        <v>29</v>
      </c>
      <c r="G20" s="26"/>
    </row>
    <row r="21" spans="2:7" ht="60.6" customHeight="1" x14ac:dyDescent="0.3">
      <c r="B21" s="28"/>
      <c r="C21" s="103" t="s">
        <v>152</v>
      </c>
    </row>
    <row r="22" spans="2:7" ht="38.4" customHeight="1" x14ac:dyDescent="0.3">
      <c r="B22" s="451" t="s">
        <v>153</v>
      </c>
      <c r="C22" s="451"/>
    </row>
    <row r="23" spans="2:7" ht="83.4" customHeight="1" x14ac:dyDescent="0.3">
      <c r="B23" s="483" t="s">
        <v>154</v>
      </c>
      <c r="C23" s="483"/>
    </row>
    <row r="24" spans="2:7" ht="69" customHeight="1" x14ac:dyDescent="0.3">
      <c r="B24" s="450" t="s">
        <v>155</v>
      </c>
      <c r="C24" s="450"/>
    </row>
    <row r="25" spans="2:7" ht="26.4" customHeight="1" x14ac:dyDescent="0.3">
      <c r="B25" s="480" t="s">
        <v>78</v>
      </c>
      <c r="C25" s="480"/>
    </row>
    <row r="26" spans="2:7" ht="39" customHeight="1" x14ac:dyDescent="0.3">
      <c r="B26" s="451" t="s">
        <v>156</v>
      </c>
      <c r="C26" s="451"/>
    </row>
    <row r="27" spans="2:7" ht="25.8" customHeight="1" x14ac:dyDescent="0.3">
      <c r="B27" s="451" t="s">
        <v>157</v>
      </c>
      <c r="C27" s="451"/>
    </row>
    <row r="28" spans="2:7" x14ac:dyDescent="0.3">
      <c r="B28" s="451"/>
      <c r="C28" s="451"/>
    </row>
  </sheetData>
  <sheetProtection algorithmName="SHA-512" hashValue="5zabJaqcpeF+na7HoNQGJDN/xxTLOz568SdnmgaQCoed/+KpTWONQugyvQogAVL01r0TKgf5eUW8TQcAaTnFDw==" saltValue="3Vh5QfGK9tv+jux1xkWeoA==" spinCount="100000" sheet="1" objects="1" scenarios="1"/>
  <mergeCells count="17">
    <mergeCell ref="B2:C2"/>
    <mergeCell ref="B13:C13"/>
    <mergeCell ref="B22:C22"/>
    <mergeCell ref="B23:C23"/>
    <mergeCell ref="B24:C24"/>
    <mergeCell ref="B4:C4"/>
    <mergeCell ref="B5:C5"/>
    <mergeCell ref="B6:C6"/>
    <mergeCell ref="B11:C11"/>
    <mergeCell ref="B8:C8"/>
    <mergeCell ref="B9:C9"/>
    <mergeCell ref="B10:C10"/>
    <mergeCell ref="B25:C25"/>
    <mergeCell ref="B27:C28"/>
    <mergeCell ref="B7:C7"/>
    <mergeCell ref="B12:C12"/>
    <mergeCell ref="B26:C26"/>
  </mergeCells>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2F0A2-FCAB-461D-8A7A-FBD05FF30300}">
  <sheetPr>
    <tabColor rgb="FFFFC000"/>
    <pageSetUpPr fitToPage="1"/>
  </sheetPr>
  <dimension ref="B1:S32"/>
  <sheetViews>
    <sheetView showGridLines="0" showRowColHeaders="0" zoomScaleNormal="100" zoomScalePageLayoutView="150" workbookViewId="0">
      <pane ySplit="8" topLeftCell="A9" activePane="bottomLeft" state="frozen"/>
      <selection pane="bottomLeft" activeCell="D5" sqref="D5:E5"/>
    </sheetView>
  </sheetViews>
  <sheetFormatPr defaultColWidth="9.109375" defaultRowHeight="12" x14ac:dyDescent="0.25"/>
  <cols>
    <col min="1" max="1" width="2.77734375" style="128" customWidth="1"/>
    <col min="2" max="2" width="30.33203125" style="128" bestFit="1" customWidth="1"/>
    <col min="3" max="3" width="16.109375" style="128" bestFit="1" customWidth="1"/>
    <col min="4" max="4" width="14.33203125" style="128" customWidth="1"/>
    <col min="5" max="5" width="12.33203125" style="128" customWidth="1"/>
    <col min="6" max="6" width="16" style="128" customWidth="1"/>
    <col min="7" max="7" width="9.6640625" style="128" customWidth="1"/>
    <col min="8" max="8" width="8" style="128" bestFit="1" customWidth="1"/>
    <col min="9" max="15" width="9.6640625" style="128" customWidth="1"/>
    <col min="16" max="18" width="10.33203125" style="128" bestFit="1" customWidth="1"/>
    <col min="19" max="19" width="12.109375" style="128" bestFit="1" customWidth="1"/>
    <col min="20" max="16384" width="9.109375" style="128"/>
  </cols>
  <sheetData>
    <row r="1" spans="2:19" ht="13.2" hidden="1" customHeight="1" x14ac:dyDescent="0.25">
      <c r="B1" s="127"/>
      <c r="C1" s="127"/>
      <c r="D1" s="127"/>
      <c r="E1" s="127"/>
      <c r="F1" s="127"/>
      <c r="G1" s="127"/>
    </row>
    <row r="2" spans="2:19" ht="13.2" customHeight="1" x14ac:dyDescent="0.25">
      <c r="B2" s="127"/>
      <c r="C2" s="127"/>
      <c r="D2" s="127"/>
      <c r="E2" s="127"/>
      <c r="F2" s="127"/>
      <c r="G2" s="127"/>
    </row>
    <row r="3" spans="2:19" s="175" customFormat="1" ht="21.6" customHeight="1" x14ac:dyDescent="0.3">
      <c r="B3" s="172"/>
      <c r="C3" s="173" t="s">
        <v>129</v>
      </c>
      <c r="D3" s="174"/>
      <c r="E3" s="174"/>
      <c r="F3" s="174"/>
      <c r="G3" s="174"/>
      <c r="H3" s="172"/>
      <c r="I3" s="172"/>
      <c r="J3" s="172"/>
      <c r="K3" s="172"/>
      <c r="L3" s="172"/>
      <c r="M3" s="172"/>
      <c r="N3" s="172"/>
      <c r="O3" s="172"/>
      <c r="P3" s="172"/>
      <c r="Q3" s="172"/>
      <c r="R3" s="172"/>
      <c r="S3" s="172"/>
    </row>
    <row r="4" spans="2:19" x14ac:dyDescent="0.25">
      <c r="C4" s="129"/>
      <c r="D4" s="130"/>
      <c r="E4" s="130"/>
      <c r="F4" s="130"/>
      <c r="G4" s="130"/>
    </row>
    <row r="5" spans="2:19" x14ac:dyDescent="0.25">
      <c r="C5" s="131" t="s">
        <v>0</v>
      </c>
      <c r="D5" s="486" t="s">
        <v>202</v>
      </c>
      <c r="E5" s="486"/>
      <c r="F5" s="132" t="s">
        <v>1</v>
      </c>
      <c r="G5" s="487" t="str">
        <f>Start!D15</f>
        <v>Big Bob's Ranch B&amp;B</v>
      </c>
      <c r="H5" s="487"/>
      <c r="I5" s="487"/>
      <c r="J5" s="487"/>
    </row>
    <row r="6" spans="2:19" ht="3" customHeight="1" x14ac:dyDescent="0.25">
      <c r="C6" s="133"/>
      <c r="E6" s="130"/>
      <c r="F6" s="130"/>
      <c r="G6" s="130"/>
    </row>
    <row r="7" spans="2:19" hidden="1" x14ac:dyDescent="0.25">
      <c r="C7" s="127"/>
      <c r="D7" s="127"/>
      <c r="E7" s="127"/>
      <c r="F7" s="127"/>
      <c r="G7" s="127"/>
      <c r="H7" s="133"/>
      <c r="I7" s="133"/>
      <c r="J7" s="133"/>
      <c r="K7" s="133"/>
      <c r="L7" s="133"/>
      <c r="M7" s="133"/>
      <c r="N7" s="133"/>
    </row>
    <row r="8" spans="2:19" ht="36.6" thickBot="1" x14ac:dyDescent="0.3">
      <c r="B8" s="134" t="s">
        <v>2</v>
      </c>
      <c r="C8" s="134" t="s">
        <v>3</v>
      </c>
      <c r="D8" s="134" t="s">
        <v>4</v>
      </c>
      <c r="E8" s="134" t="s">
        <v>5</v>
      </c>
      <c r="F8" s="134" t="s">
        <v>6</v>
      </c>
      <c r="G8" s="135" t="s">
        <v>117</v>
      </c>
      <c r="H8" s="135" t="s">
        <v>118</v>
      </c>
      <c r="I8" s="135" t="s">
        <v>119</v>
      </c>
      <c r="J8" s="135" t="s">
        <v>120</v>
      </c>
      <c r="K8" s="135" t="s">
        <v>121</v>
      </c>
      <c r="L8" s="135" t="s">
        <v>122</v>
      </c>
      <c r="M8" s="135" t="s">
        <v>123</v>
      </c>
      <c r="N8" s="135" t="s">
        <v>124</v>
      </c>
      <c r="O8" s="135" t="s">
        <v>125</v>
      </c>
      <c r="P8" s="135" t="s">
        <v>126</v>
      </c>
      <c r="Q8" s="135" t="s">
        <v>127</v>
      </c>
      <c r="R8" s="135" t="s">
        <v>128</v>
      </c>
      <c r="S8" s="134" t="s">
        <v>7</v>
      </c>
    </row>
    <row r="9" spans="2:19" ht="12.6" thickTop="1" x14ac:dyDescent="0.25">
      <c r="B9" s="136" t="s">
        <v>8</v>
      </c>
      <c r="C9" s="215">
        <v>1</v>
      </c>
      <c r="D9" s="216">
        <v>18</v>
      </c>
      <c r="E9" s="217">
        <v>20</v>
      </c>
      <c r="F9" s="139">
        <f>(D9*E9*C9)*52/12</f>
        <v>1560</v>
      </c>
      <c r="G9" s="140">
        <f>F9</f>
        <v>1560</v>
      </c>
      <c r="H9" s="140">
        <f t="shared" ref="H9:R9" si="0">G9</f>
        <v>1560</v>
      </c>
      <c r="I9" s="140">
        <f t="shared" si="0"/>
        <v>1560</v>
      </c>
      <c r="J9" s="140">
        <f t="shared" si="0"/>
        <v>1560</v>
      </c>
      <c r="K9" s="140">
        <f t="shared" si="0"/>
        <v>1560</v>
      </c>
      <c r="L9" s="140">
        <f t="shared" si="0"/>
        <v>1560</v>
      </c>
      <c r="M9" s="140">
        <f t="shared" si="0"/>
        <v>1560</v>
      </c>
      <c r="N9" s="140">
        <f t="shared" si="0"/>
        <v>1560</v>
      </c>
      <c r="O9" s="140">
        <f t="shared" si="0"/>
        <v>1560</v>
      </c>
      <c r="P9" s="140">
        <f t="shared" si="0"/>
        <v>1560</v>
      </c>
      <c r="Q9" s="140">
        <f t="shared" si="0"/>
        <v>1560</v>
      </c>
      <c r="R9" s="140">
        <f t="shared" si="0"/>
        <v>1560</v>
      </c>
      <c r="S9" s="141">
        <f>SUM(G9:R9)</f>
        <v>18720</v>
      </c>
    </row>
    <row r="10" spans="2:19" x14ac:dyDescent="0.25">
      <c r="B10" s="142" t="s">
        <v>9</v>
      </c>
      <c r="C10" s="218"/>
      <c r="D10" s="219"/>
      <c r="E10" s="220"/>
      <c r="F10" s="146">
        <f>(D10*E10*C10)*52/12</f>
        <v>0</v>
      </c>
      <c r="G10" s="147">
        <f t="shared" ref="G10:R12" si="1">F10</f>
        <v>0</v>
      </c>
      <c r="H10" s="147">
        <f t="shared" si="1"/>
        <v>0</v>
      </c>
      <c r="I10" s="147">
        <f t="shared" si="1"/>
        <v>0</v>
      </c>
      <c r="J10" s="147">
        <f t="shared" si="1"/>
        <v>0</v>
      </c>
      <c r="K10" s="147">
        <f t="shared" si="1"/>
        <v>0</v>
      </c>
      <c r="L10" s="147">
        <f t="shared" si="1"/>
        <v>0</v>
      </c>
      <c r="M10" s="147">
        <f t="shared" si="1"/>
        <v>0</v>
      </c>
      <c r="N10" s="147">
        <f t="shared" si="1"/>
        <v>0</v>
      </c>
      <c r="O10" s="147">
        <f t="shared" si="1"/>
        <v>0</v>
      </c>
      <c r="P10" s="147">
        <f t="shared" si="1"/>
        <v>0</v>
      </c>
      <c r="Q10" s="147">
        <f t="shared" si="1"/>
        <v>0</v>
      </c>
      <c r="R10" s="147">
        <f t="shared" si="1"/>
        <v>0</v>
      </c>
      <c r="S10" s="148">
        <f>SUM(G10:R10)</f>
        <v>0</v>
      </c>
    </row>
    <row r="11" spans="2:19" x14ac:dyDescent="0.25">
      <c r="B11" s="142" t="s">
        <v>10</v>
      </c>
      <c r="C11" s="218">
        <v>2</v>
      </c>
      <c r="D11" s="219">
        <v>15</v>
      </c>
      <c r="E11" s="220">
        <v>20</v>
      </c>
      <c r="F11" s="146">
        <f>(D11*E11*C11)*52/12</f>
        <v>2600</v>
      </c>
      <c r="G11" s="147">
        <f t="shared" si="1"/>
        <v>2600</v>
      </c>
      <c r="H11" s="147">
        <f t="shared" si="1"/>
        <v>2600</v>
      </c>
      <c r="I11" s="147">
        <f t="shared" si="1"/>
        <v>2600</v>
      </c>
      <c r="J11" s="147">
        <f t="shared" si="1"/>
        <v>2600</v>
      </c>
      <c r="K11" s="147">
        <f t="shared" si="1"/>
        <v>2600</v>
      </c>
      <c r="L11" s="147">
        <f t="shared" si="1"/>
        <v>2600</v>
      </c>
      <c r="M11" s="147">
        <f t="shared" si="1"/>
        <v>2600</v>
      </c>
      <c r="N11" s="147">
        <f t="shared" si="1"/>
        <v>2600</v>
      </c>
      <c r="O11" s="147">
        <f t="shared" si="1"/>
        <v>2600</v>
      </c>
      <c r="P11" s="147">
        <f t="shared" si="1"/>
        <v>2600</v>
      </c>
      <c r="Q11" s="147">
        <f t="shared" si="1"/>
        <v>2600</v>
      </c>
      <c r="R11" s="147">
        <f t="shared" si="1"/>
        <v>2600</v>
      </c>
      <c r="S11" s="148">
        <f>SUM(G11:R11)</f>
        <v>31200</v>
      </c>
    </row>
    <row r="12" spans="2:19" x14ac:dyDescent="0.25">
      <c r="B12" s="142" t="s">
        <v>11</v>
      </c>
      <c r="C12" s="143"/>
      <c r="D12" s="144"/>
      <c r="E12" s="145"/>
      <c r="F12" s="146">
        <f>(D12*E12*C12)*52/12</f>
        <v>0</v>
      </c>
      <c r="G12" s="147">
        <f t="shared" si="1"/>
        <v>0</v>
      </c>
      <c r="H12" s="147">
        <f t="shared" si="1"/>
        <v>0</v>
      </c>
      <c r="I12" s="147">
        <f t="shared" si="1"/>
        <v>0</v>
      </c>
      <c r="J12" s="147">
        <f t="shared" si="1"/>
        <v>0</v>
      </c>
      <c r="K12" s="147">
        <f t="shared" si="1"/>
        <v>0</v>
      </c>
      <c r="L12" s="147">
        <f t="shared" si="1"/>
        <v>0</v>
      </c>
      <c r="M12" s="147">
        <f t="shared" si="1"/>
        <v>0</v>
      </c>
      <c r="N12" s="147">
        <f t="shared" si="1"/>
        <v>0</v>
      </c>
      <c r="O12" s="147">
        <f t="shared" si="1"/>
        <v>0</v>
      </c>
      <c r="P12" s="147">
        <f t="shared" si="1"/>
        <v>0</v>
      </c>
      <c r="Q12" s="147">
        <f t="shared" si="1"/>
        <v>0</v>
      </c>
      <c r="R12" s="147">
        <f t="shared" si="1"/>
        <v>0</v>
      </c>
      <c r="S12" s="148">
        <f>SUM(G12:R12)</f>
        <v>0</v>
      </c>
    </row>
    <row r="13" spans="2:19" x14ac:dyDescent="0.25">
      <c r="B13" s="149" t="s">
        <v>12</v>
      </c>
      <c r="C13" s="150">
        <f>SUM(C9:C12)</f>
        <v>3</v>
      </c>
      <c r="D13" s="151">
        <f t="shared" ref="D13:S13" si="2">SUM(D9:D12)</f>
        <v>33</v>
      </c>
      <c r="E13" s="152">
        <f>SUM(E9:E12)</f>
        <v>40</v>
      </c>
      <c r="F13" s="146">
        <f t="shared" si="2"/>
        <v>4160</v>
      </c>
      <c r="G13" s="148">
        <f t="shared" si="2"/>
        <v>4160</v>
      </c>
      <c r="H13" s="148">
        <f t="shared" si="2"/>
        <v>4160</v>
      </c>
      <c r="I13" s="148">
        <f t="shared" si="2"/>
        <v>4160</v>
      </c>
      <c r="J13" s="148">
        <f t="shared" si="2"/>
        <v>4160</v>
      </c>
      <c r="K13" s="148">
        <f t="shared" si="2"/>
        <v>4160</v>
      </c>
      <c r="L13" s="148">
        <f t="shared" si="2"/>
        <v>4160</v>
      </c>
      <c r="M13" s="148">
        <f t="shared" si="2"/>
        <v>4160</v>
      </c>
      <c r="N13" s="148">
        <f t="shared" si="2"/>
        <v>4160</v>
      </c>
      <c r="O13" s="148">
        <f t="shared" si="2"/>
        <v>4160</v>
      </c>
      <c r="P13" s="148">
        <f t="shared" si="2"/>
        <v>4160</v>
      </c>
      <c r="Q13" s="148">
        <f t="shared" si="2"/>
        <v>4160</v>
      </c>
      <c r="R13" s="148">
        <f t="shared" si="2"/>
        <v>4160</v>
      </c>
      <c r="S13" s="148">
        <f t="shared" si="2"/>
        <v>49920</v>
      </c>
    </row>
    <row r="14" spans="2:19" x14ac:dyDescent="0.25">
      <c r="B14" s="153"/>
      <c r="C14" s="153"/>
      <c r="D14" s="154"/>
      <c r="E14" s="155"/>
      <c r="F14" s="155"/>
      <c r="G14" s="155"/>
      <c r="H14" s="155"/>
      <c r="I14" s="155"/>
      <c r="J14" s="156"/>
      <c r="K14" s="156"/>
      <c r="L14" s="156"/>
      <c r="M14" s="156"/>
      <c r="N14" s="156"/>
      <c r="O14" s="156"/>
      <c r="P14" s="156"/>
      <c r="Q14" s="156"/>
      <c r="R14" s="156"/>
      <c r="S14" s="157"/>
    </row>
    <row r="15" spans="2:19" ht="36.6" thickBot="1" x14ac:dyDescent="0.3">
      <c r="B15" s="134" t="s">
        <v>13</v>
      </c>
      <c r="C15" s="134" t="s">
        <v>14</v>
      </c>
      <c r="D15" s="134" t="s">
        <v>15</v>
      </c>
      <c r="E15" s="134"/>
      <c r="F15" s="134" t="s">
        <v>16</v>
      </c>
      <c r="G15" s="134" t="s">
        <v>117</v>
      </c>
      <c r="H15" s="134" t="s">
        <v>118</v>
      </c>
      <c r="I15" s="134" t="s">
        <v>119</v>
      </c>
      <c r="J15" s="134" t="s">
        <v>120</v>
      </c>
      <c r="K15" s="134" t="s">
        <v>121</v>
      </c>
      <c r="L15" s="134" t="s">
        <v>122</v>
      </c>
      <c r="M15" s="134" t="s">
        <v>123</v>
      </c>
      <c r="N15" s="134" t="s">
        <v>124</v>
      </c>
      <c r="O15" s="134" t="s">
        <v>125</v>
      </c>
      <c r="P15" s="134" t="s">
        <v>126</v>
      </c>
      <c r="Q15" s="134" t="s">
        <v>127</v>
      </c>
      <c r="R15" s="134" t="s">
        <v>128</v>
      </c>
      <c r="S15" s="134" t="s">
        <v>7</v>
      </c>
    </row>
    <row r="16" spans="2:19" ht="12.6" thickTop="1" x14ac:dyDescent="0.25">
      <c r="B16" s="136" t="s">
        <v>17</v>
      </c>
      <c r="C16" s="139">
        <v>137700</v>
      </c>
      <c r="D16" s="158">
        <v>6.2E-2</v>
      </c>
      <c r="E16" s="158"/>
      <c r="F16" s="159">
        <f>(F$9+F$10+F$11)*$D$16</f>
        <v>257.92</v>
      </c>
      <c r="G16" s="140">
        <f t="shared" ref="G16:R16" si="3">(G$9+G$10+G$11)*$D$16</f>
        <v>257.92</v>
      </c>
      <c r="H16" s="140">
        <f t="shared" si="3"/>
        <v>257.92</v>
      </c>
      <c r="I16" s="140">
        <f t="shared" si="3"/>
        <v>257.92</v>
      </c>
      <c r="J16" s="140">
        <f t="shared" si="3"/>
        <v>257.92</v>
      </c>
      <c r="K16" s="140">
        <f t="shared" si="3"/>
        <v>257.92</v>
      </c>
      <c r="L16" s="140">
        <f t="shared" si="3"/>
        <v>257.92</v>
      </c>
      <c r="M16" s="140">
        <f t="shared" si="3"/>
        <v>257.92</v>
      </c>
      <c r="N16" s="140">
        <f t="shared" si="3"/>
        <v>257.92</v>
      </c>
      <c r="O16" s="140">
        <f t="shared" si="3"/>
        <v>257.92</v>
      </c>
      <c r="P16" s="140">
        <f t="shared" si="3"/>
        <v>257.92</v>
      </c>
      <c r="Q16" s="140">
        <f t="shared" si="3"/>
        <v>257.92</v>
      </c>
      <c r="R16" s="140">
        <f t="shared" si="3"/>
        <v>257.92</v>
      </c>
      <c r="S16" s="141">
        <f>SUM(G16:R16)</f>
        <v>3095.0400000000004</v>
      </c>
    </row>
    <row r="17" spans="2:19" x14ac:dyDescent="0.25">
      <c r="B17" s="142" t="s">
        <v>18</v>
      </c>
      <c r="C17" s="160" t="s">
        <v>19</v>
      </c>
      <c r="D17" s="161">
        <v>1.4500000000000001E-2</v>
      </c>
      <c r="E17" s="161"/>
      <c r="F17" s="162">
        <f>(F$9+F$10+F$11)*$D$17</f>
        <v>60.32</v>
      </c>
      <c r="G17" s="147">
        <f>(G$9+G$10+G$11)*$D$17</f>
        <v>60.32</v>
      </c>
      <c r="H17" s="147">
        <f t="shared" ref="H17:R17" si="4">(H$9+H$10+H$11)*$D$17</f>
        <v>60.32</v>
      </c>
      <c r="I17" s="147">
        <f t="shared" si="4"/>
        <v>60.32</v>
      </c>
      <c r="J17" s="147">
        <f t="shared" si="4"/>
        <v>60.32</v>
      </c>
      <c r="K17" s="147">
        <f t="shared" si="4"/>
        <v>60.32</v>
      </c>
      <c r="L17" s="147">
        <f t="shared" si="4"/>
        <v>60.32</v>
      </c>
      <c r="M17" s="147">
        <f t="shared" si="4"/>
        <v>60.32</v>
      </c>
      <c r="N17" s="147">
        <f t="shared" si="4"/>
        <v>60.32</v>
      </c>
      <c r="O17" s="147">
        <f t="shared" si="4"/>
        <v>60.32</v>
      </c>
      <c r="P17" s="147">
        <f t="shared" si="4"/>
        <v>60.32</v>
      </c>
      <c r="Q17" s="147">
        <f t="shared" si="4"/>
        <v>60.32</v>
      </c>
      <c r="R17" s="147">
        <f t="shared" si="4"/>
        <v>60.32</v>
      </c>
      <c r="S17" s="148">
        <f t="shared" ref="S17:S23" si="5">SUM(G17:R17)</f>
        <v>723.84000000000015</v>
      </c>
    </row>
    <row r="18" spans="2:19" x14ac:dyDescent="0.25">
      <c r="B18" s="142" t="s">
        <v>20</v>
      </c>
      <c r="C18" s="163">
        <v>7000</v>
      </c>
      <c r="D18" s="161">
        <v>6.0000000000000001E-3</v>
      </c>
      <c r="E18" s="161"/>
      <c r="F18" s="162">
        <f>+$C$13*C18*D18/12</f>
        <v>10.5</v>
      </c>
      <c r="G18" s="147">
        <f t="shared" ref="G18:R23" si="6">F18</f>
        <v>10.5</v>
      </c>
      <c r="H18" s="147">
        <f t="shared" si="6"/>
        <v>10.5</v>
      </c>
      <c r="I18" s="147">
        <f t="shared" si="6"/>
        <v>10.5</v>
      </c>
      <c r="J18" s="147">
        <f t="shared" si="6"/>
        <v>10.5</v>
      </c>
      <c r="K18" s="147">
        <f t="shared" si="6"/>
        <v>10.5</v>
      </c>
      <c r="L18" s="147">
        <f t="shared" si="6"/>
        <v>10.5</v>
      </c>
      <c r="M18" s="147">
        <f t="shared" si="6"/>
        <v>10.5</v>
      </c>
      <c r="N18" s="147">
        <f t="shared" si="6"/>
        <v>10.5</v>
      </c>
      <c r="O18" s="147">
        <f t="shared" si="6"/>
        <v>10.5</v>
      </c>
      <c r="P18" s="147">
        <f t="shared" si="6"/>
        <v>10.5</v>
      </c>
      <c r="Q18" s="147">
        <f t="shared" si="6"/>
        <v>10.5</v>
      </c>
      <c r="R18" s="147">
        <f t="shared" si="6"/>
        <v>10.5</v>
      </c>
      <c r="S18" s="148">
        <f t="shared" si="5"/>
        <v>126</v>
      </c>
    </row>
    <row r="19" spans="2:19" x14ac:dyDescent="0.25">
      <c r="B19" s="142" t="s">
        <v>21</v>
      </c>
      <c r="C19" s="163">
        <v>7000</v>
      </c>
      <c r="D19" s="161">
        <v>3.4500000000000003E-2</v>
      </c>
      <c r="E19" s="161"/>
      <c r="F19" s="162">
        <f>+$C$13*C19*D19/12</f>
        <v>60.375000000000007</v>
      </c>
      <c r="G19" s="147">
        <f t="shared" si="6"/>
        <v>60.375000000000007</v>
      </c>
      <c r="H19" s="147">
        <f t="shared" si="6"/>
        <v>60.375000000000007</v>
      </c>
      <c r="I19" s="147">
        <f t="shared" si="6"/>
        <v>60.375000000000007</v>
      </c>
      <c r="J19" s="147">
        <f t="shared" si="6"/>
        <v>60.375000000000007</v>
      </c>
      <c r="K19" s="147">
        <f t="shared" si="6"/>
        <v>60.375000000000007</v>
      </c>
      <c r="L19" s="147">
        <f t="shared" si="6"/>
        <v>60.375000000000007</v>
      </c>
      <c r="M19" s="147">
        <f t="shared" si="6"/>
        <v>60.375000000000007</v>
      </c>
      <c r="N19" s="147">
        <f t="shared" si="6"/>
        <v>60.375000000000007</v>
      </c>
      <c r="O19" s="147">
        <f t="shared" si="6"/>
        <v>60.375000000000007</v>
      </c>
      <c r="P19" s="147">
        <f t="shared" si="6"/>
        <v>60.375000000000007</v>
      </c>
      <c r="Q19" s="147">
        <f t="shared" si="6"/>
        <v>60.375000000000007</v>
      </c>
      <c r="R19" s="147">
        <f t="shared" si="6"/>
        <v>60.375000000000007</v>
      </c>
      <c r="S19" s="148">
        <f t="shared" si="5"/>
        <v>724.50000000000011</v>
      </c>
    </row>
    <row r="20" spans="2:19" x14ac:dyDescent="0.25">
      <c r="B20" s="142" t="s">
        <v>22</v>
      </c>
      <c r="C20" s="160" t="s">
        <v>19</v>
      </c>
      <c r="D20" s="161">
        <v>0</v>
      </c>
      <c r="E20" s="161"/>
      <c r="F20" s="162">
        <f>($F$9+$F$10+$F$11)*D20</f>
        <v>0</v>
      </c>
      <c r="G20" s="147">
        <f t="shared" si="6"/>
        <v>0</v>
      </c>
      <c r="H20" s="147">
        <f t="shared" si="6"/>
        <v>0</v>
      </c>
      <c r="I20" s="147">
        <f t="shared" si="6"/>
        <v>0</v>
      </c>
      <c r="J20" s="147">
        <f t="shared" si="6"/>
        <v>0</v>
      </c>
      <c r="K20" s="147">
        <f t="shared" si="6"/>
        <v>0</v>
      </c>
      <c r="L20" s="147">
        <f t="shared" si="6"/>
        <v>0</v>
      </c>
      <c r="M20" s="147">
        <f t="shared" si="6"/>
        <v>0</v>
      </c>
      <c r="N20" s="147">
        <f t="shared" si="6"/>
        <v>0</v>
      </c>
      <c r="O20" s="147">
        <f t="shared" si="6"/>
        <v>0</v>
      </c>
      <c r="P20" s="147">
        <f t="shared" si="6"/>
        <v>0</v>
      </c>
      <c r="Q20" s="147">
        <f t="shared" si="6"/>
        <v>0</v>
      </c>
      <c r="R20" s="147">
        <f t="shared" si="6"/>
        <v>0</v>
      </c>
      <c r="S20" s="148">
        <f t="shared" si="5"/>
        <v>0</v>
      </c>
    </row>
    <row r="21" spans="2:19" x14ac:dyDescent="0.25">
      <c r="B21" s="142" t="s">
        <v>23</v>
      </c>
      <c r="C21" s="160" t="s">
        <v>19</v>
      </c>
      <c r="D21" s="161">
        <v>0</v>
      </c>
      <c r="E21" s="164"/>
      <c r="F21" s="162">
        <f>($F$9+$F$10+$F$11)*D21</f>
        <v>0</v>
      </c>
      <c r="G21" s="147">
        <f t="shared" si="6"/>
        <v>0</v>
      </c>
      <c r="H21" s="147">
        <f t="shared" si="6"/>
        <v>0</v>
      </c>
      <c r="I21" s="147">
        <f t="shared" si="6"/>
        <v>0</v>
      </c>
      <c r="J21" s="147">
        <f t="shared" si="6"/>
        <v>0</v>
      </c>
      <c r="K21" s="147">
        <f t="shared" si="6"/>
        <v>0</v>
      </c>
      <c r="L21" s="147">
        <f t="shared" si="6"/>
        <v>0</v>
      </c>
      <c r="M21" s="147">
        <f t="shared" si="6"/>
        <v>0</v>
      </c>
      <c r="N21" s="147">
        <f t="shared" si="6"/>
        <v>0</v>
      </c>
      <c r="O21" s="147">
        <f t="shared" si="6"/>
        <v>0</v>
      </c>
      <c r="P21" s="147">
        <f t="shared" si="6"/>
        <v>0</v>
      </c>
      <c r="Q21" s="147">
        <f t="shared" si="6"/>
        <v>0</v>
      </c>
      <c r="R21" s="147">
        <f t="shared" si="6"/>
        <v>0</v>
      </c>
      <c r="S21" s="148">
        <f t="shared" si="5"/>
        <v>0</v>
      </c>
    </row>
    <row r="22" spans="2:19" x14ac:dyDescent="0.25">
      <c r="B22" s="142" t="s">
        <v>24</v>
      </c>
      <c r="C22" s="160" t="s">
        <v>19</v>
      </c>
      <c r="D22" s="161">
        <v>0</v>
      </c>
      <c r="E22" s="164"/>
      <c r="F22" s="162">
        <f>($F$9+$F$10+$F$11)*D22</f>
        <v>0</v>
      </c>
      <c r="G22" s="147">
        <f t="shared" si="6"/>
        <v>0</v>
      </c>
      <c r="H22" s="147">
        <f t="shared" si="6"/>
        <v>0</v>
      </c>
      <c r="I22" s="147">
        <f t="shared" si="6"/>
        <v>0</v>
      </c>
      <c r="J22" s="147">
        <f t="shared" si="6"/>
        <v>0</v>
      </c>
      <c r="K22" s="147">
        <f t="shared" si="6"/>
        <v>0</v>
      </c>
      <c r="L22" s="147">
        <f t="shared" si="6"/>
        <v>0</v>
      </c>
      <c r="M22" s="147">
        <f t="shared" si="6"/>
        <v>0</v>
      </c>
      <c r="N22" s="147">
        <f t="shared" si="6"/>
        <v>0</v>
      </c>
      <c r="O22" s="147">
        <f t="shared" si="6"/>
        <v>0</v>
      </c>
      <c r="P22" s="147">
        <f t="shared" si="6"/>
        <v>0</v>
      </c>
      <c r="Q22" s="147">
        <f t="shared" si="6"/>
        <v>0</v>
      </c>
      <c r="R22" s="147">
        <f t="shared" si="6"/>
        <v>0</v>
      </c>
      <c r="S22" s="148">
        <f t="shared" si="5"/>
        <v>0</v>
      </c>
    </row>
    <row r="23" spans="2:19" x14ac:dyDescent="0.25">
      <c r="B23" s="142" t="s">
        <v>25</v>
      </c>
      <c r="C23" s="160" t="s">
        <v>19</v>
      </c>
      <c r="D23" s="161">
        <v>1.154E-2</v>
      </c>
      <c r="E23" s="164"/>
      <c r="F23" s="162">
        <f>($F$9+$F$10+$F$11)*D23</f>
        <v>48.006399999999999</v>
      </c>
      <c r="G23" s="147">
        <f t="shared" si="6"/>
        <v>48.006399999999999</v>
      </c>
      <c r="H23" s="147">
        <f t="shared" si="6"/>
        <v>48.006399999999999</v>
      </c>
      <c r="I23" s="147">
        <f t="shared" si="6"/>
        <v>48.006399999999999</v>
      </c>
      <c r="J23" s="147">
        <f t="shared" si="6"/>
        <v>48.006399999999999</v>
      </c>
      <c r="K23" s="147">
        <f t="shared" si="6"/>
        <v>48.006399999999999</v>
      </c>
      <c r="L23" s="147">
        <f t="shared" si="6"/>
        <v>48.006399999999999</v>
      </c>
      <c r="M23" s="147">
        <f t="shared" si="6"/>
        <v>48.006399999999999</v>
      </c>
      <c r="N23" s="147">
        <f t="shared" si="6"/>
        <v>48.006399999999999</v>
      </c>
      <c r="O23" s="147">
        <f t="shared" si="6"/>
        <v>48.006399999999999</v>
      </c>
      <c r="P23" s="147">
        <f t="shared" si="6"/>
        <v>48.006399999999999</v>
      </c>
      <c r="Q23" s="147">
        <f t="shared" si="6"/>
        <v>48.006399999999999</v>
      </c>
      <c r="R23" s="147">
        <f t="shared" si="6"/>
        <v>48.006399999999999</v>
      </c>
      <c r="S23" s="148">
        <f t="shared" si="5"/>
        <v>576.07679999999993</v>
      </c>
    </row>
    <row r="24" spans="2:19" x14ac:dyDescent="0.25">
      <c r="B24" s="149" t="s">
        <v>26</v>
      </c>
      <c r="C24" s="149"/>
      <c r="D24" s="165">
        <f>SUM(D16:D23)</f>
        <v>0.12854000000000002</v>
      </c>
      <c r="E24" s="142"/>
      <c r="F24" s="146">
        <f>SUM(F16:F23)</f>
        <v>437.12139999999999</v>
      </c>
      <c r="G24" s="146">
        <f>SUM(G16:G23)</f>
        <v>437.12139999999999</v>
      </c>
      <c r="H24" s="146">
        <f t="shared" ref="H24:S24" si="7">SUM(H16:H23)</f>
        <v>437.12139999999999</v>
      </c>
      <c r="I24" s="146">
        <f t="shared" si="7"/>
        <v>437.12139999999999</v>
      </c>
      <c r="J24" s="146">
        <f t="shared" si="7"/>
        <v>437.12139999999999</v>
      </c>
      <c r="K24" s="146">
        <f t="shared" si="7"/>
        <v>437.12139999999999</v>
      </c>
      <c r="L24" s="146">
        <f t="shared" si="7"/>
        <v>437.12139999999999</v>
      </c>
      <c r="M24" s="146">
        <f t="shared" si="7"/>
        <v>437.12139999999999</v>
      </c>
      <c r="N24" s="146">
        <f t="shared" si="7"/>
        <v>437.12139999999999</v>
      </c>
      <c r="O24" s="146">
        <f t="shared" si="7"/>
        <v>437.12139999999999</v>
      </c>
      <c r="P24" s="146">
        <f t="shared" si="7"/>
        <v>437.12139999999999</v>
      </c>
      <c r="Q24" s="146">
        <f t="shared" si="7"/>
        <v>437.12139999999999</v>
      </c>
      <c r="R24" s="146">
        <f t="shared" si="7"/>
        <v>437.12139999999999</v>
      </c>
      <c r="S24" s="146">
        <f t="shared" si="7"/>
        <v>5245.4568000000008</v>
      </c>
    </row>
    <row r="25" spans="2:19" x14ac:dyDescent="0.25">
      <c r="B25" s="149"/>
      <c r="C25" s="149"/>
      <c r="D25" s="166"/>
      <c r="E25" s="142"/>
      <c r="F25" s="142"/>
      <c r="G25" s="142"/>
      <c r="H25" s="142"/>
      <c r="I25" s="142"/>
      <c r="J25" s="142"/>
      <c r="K25" s="142"/>
      <c r="L25" s="142"/>
      <c r="M25" s="142"/>
      <c r="N25" s="142"/>
      <c r="O25" s="142"/>
      <c r="P25" s="142"/>
      <c r="Q25" s="142"/>
      <c r="R25" s="142"/>
      <c r="S25" s="142"/>
    </row>
    <row r="26" spans="2:19" x14ac:dyDescent="0.25">
      <c r="B26" s="149" t="s">
        <v>27</v>
      </c>
      <c r="C26" s="149"/>
      <c r="D26" s="166"/>
      <c r="E26" s="142"/>
      <c r="F26" s="146">
        <f>F13+F24</f>
        <v>4597.1214</v>
      </c>
      <c r="G26" s="146">
        <f t="shared" ref="G26:R26" si="8">G13+G24</f>
        <v>4597.1214</v>
      </c>
      <c r="H26" s="146">
        <f t="shared" si="8"/>
        <v>4597.1214</v>
      </c>
      <c r="I26" s="146">
        <f t="shared" si="8"/>
        <v>4597.1214</v>
      </c>
      <c r="J26" s="146">
        <f t="shared" si="8"/>
        <v>4597.1214</v>
      </c>
      <c r="K26" s="146">
        <f t="shared" si="8"/>
        <v>4597.1214</v>
      </c>
      <c r="L26" s="146">
        <f t="shared" si="8"/>
        <v>4597.1214</v>
      </c>
      <c r="M26" s="146">
        <f t="shared" si="8"/>
        <v>4597.1214</v>
      </c>
      <c r="N26" s="146">
        <f t="shared" si="8"/>
        <v>4597.1214</v>
      </c>
      <c r="O26" s="146">
        <f t="shared" si="8"/>
        <v>4597.1214</v>
      </c>
      <c r="P26" s="146">
        <f t="shared" si="8"/>
        <v>4597.1214</v>
      </c>
      <c r="Q26" s="146">
        <f t="shared" si="8"/>
        <v>4597.1214</v>
      </c>
      <c r="R26" s="146">
        <f t="shared" si="8"/>
        <v>4597.1214</v>
      </c>
      <c r="S26" s="167">
        <f>S13+S24</f>
        <v>55165.4568</v>
      </c>
    </row>
    <row r="28" spans="2:19" ht="15.6" x14ac:dyDescent="0.3">
      <c r="C28" s="128" t="s">
        <v>28</v>
      </c>
      <c r="F28" s="488" t="s">
        <v>131</v>
      </c>
      <c r="G28" s="488"/>
      <c r="H28" s="488"/>
      <c r="I28" s="488"/>
      <c r="J28" s="488"/>
      <c r="K28" s="488"/>
      <c r="L28" s="488"/>
      <c r="M28" s="488"/>
      <c r="N28" s="488"/>
      <c r="O28" s="488"/>
    </row>
    <row r="30" spans="2:19" x14ac:dyDescent="0.25">
      <c r="B30" s="168"/>
      <c r="C30" s="168"/>
      <c r="D30" s="168"/>
    </row>
    <row r="31" spans="2:19" x14ac:dyDescent="0.25">
      <c r="B31" s="169"/>
      <c r="C31" s="170"/>
      <c r="D31" s="170"/>
    </row>
    <row r="32" spans="2:19" x14ac:dyDescent="0.25">
      <c r="B32" s="169"/>
      <c r="C32" s="171"/>
      <c r="D32" s="171"/>
    </row>
  </sheetData>
  <sheetProtection algorithmName="SHA-512" hashValue="d7LWf8Gbhh0n6BMFa6gzfHYJV4T6dgVKZZHUw+v8AYSoAinNsY54r3ag+1frRS8sA0TCtY2Y/TGXEIz63OIl1g==" saltValue="xeGzaX1lsVRDwmvncRVqrA==" spinCount="100000" sheet="1" formatColumns="0" formatRows="0"/>
  <mergeCells count="3">
    <mergeCell ref="D5:E5"/>
    <mergeCell ref="G5:J5"/>
    <mergeCell ref="F28:O28"/>
  </mergeCells>
  <conditionalFormatting sqref="C9:E12">
    <cfRule type="containsBlanks" dxfId="22" priority="9" stopIfTrue="1">
      <formula>LEN(TRIM(C9))=0</formula>
    </cfRule>
  </conditionalFormatting>
  <conditionalFormatting sqref="G9:R12">
    <cfRule type="containsBlanks" dxfId="21" priority="8" stopIfTrue="1">
      <formula>LEN(TRIM(G9))=0</formula>
    </cfRule>
  </conditionalFormatting>
  <conditionalFormatting sqref="G16:R23">
    <cfRule type="containsBlanks" dxfId="20" priority="7">
      <formula>LEN(TRIM(G16))=0</formula>
    </cfRule>
  </conditionalFormatting>
  <conditionalFormatting sqref="G17:R17">
    <cfRule type="containsBlanks" dxfId="19" priority="6">
      <formula>LEN(TRIM(G17))=0</formula>
    </cfRule>
  </conditionalFormatting>
  <conditionalFormatting sqref="G16:R16">
    <cfRule type="containsBlanks" dxfId="18" priority="5">
      <formula>LEN(TRIM(G16))=0</formula>
    </cfRule>
  </conditionalFormatting>
  <conditionalFormatting sqref="G17">
    <cfRule type="containsBlanks" dxfId="17" priority="4">
      <formula>LEN(TRIM(G17))=0</formula>
    </cfRule>
  </conditionalFormatting>
  <conditionalFormatting sqref="H17:R17">
    <cfRule type="containsBlanks" dxfId="16" priority="3">
      <formula>LEN(TRIM(H17))=0</formula>
    </cfRule>
  </conditionalFormatting>
  <conditionalFormatting sqref="D5">
    <cfRule type="containsBlanks" dxfId="15" priority="2" stopIfTrue="1">
      <formula>LEN(TRIM(D5))=0</formula>
    </cfRule>
  </conditionalFormatting>
  <conditionalFormatting sqref="G5">
    <cfRule type="containsBlanks" dxfId="14" priority="1" stopIfTrue="1">
      <formula>LEN(TRIM(G5))=0</formula>
    </cfRule>
  </conditionalFormatting>
  <printOptions horizontalCentered="1"/>
  <pageMargins left="0.25" right="0.25" top="0.75" bottom="0.75" header="0.3" footer="0.3"/>
  <pageSetup scale="61" orientation="landscape" r:id="rId1"/>
  <headerFooter scaleWithDoc="0">
    <oddHeader>&amp;C&amp;"Gill Sans MT,Regular"&amp;12Payroll Year 1</oddHeader>
    <oddFooter>&amp;L&amp;"Gill Sans MT,Regular"&amp;12&amp;F&amp;C&amp;"Gill Sans MT,Regular"&amp;12&amp;A&amp;R&amp;"Gill Sans MT,Regular"&amp;12&amp;D &amp;T</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Introduction</vt:lpstr>
      <vt:lpstr>Start</vt:lpstr>
      <vt:lpstr>Sheet1</vt:lpstr>
      <vt:lpstr>Expenses</vt:lpstr>
      <vt:lpstr>COGS</vt:lpstr>
      <vt:lpstr>COGS Worksheet</vt:lpstr>
      <vt:lpstr>OPEX</vt:lpstr>
      <vt:lpstr>Payroll</vt:lpstr>
      <vt:lpstr>Year 1</vt:lpstr>
      <vt:lpstr>Year 2</vt:lpstr>
      <vt:lpstr>Pricing</vt:lpstr>
      <vt:lpstr>Sales</vt:lpstr>
      <vt:lpstr>Financial Postion</vt:lpstr>
      <vt:lpstr>P&amp;L</vt:lpstr>
      <vt:lpstr>Notes</vt:lpstr>
      <vt:lpstr>Min Wage</vt:lpstr>
      <vt:lpstr>COGS!Print_Area</vt:lpstr>
      <vt:lpstr>Expenses!Print_Area</vt:lpstr>
      <vt:lpstr>'Min Wage'!Print_Area</vt:lpstr>
      <vt:lpstr>OPEX!Print_Area</vt:lpstr>
      <vt:lpstr>Payroll!Print_Area</vt:lpstr>
      <vt:lpstr>Sales!Print_Area</vt:lpstr>
      <vt:lpstr>'Year 1'!Print_Area</vt:lpstr>
      <vt:lpstr>'Year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Lamb</dc:creator>
  <cp:lastModifiedBy>Steven Lamb</cp:lastModifiedBy>
  <cp:lastPrinted>2020-09-02T19:29:43Z</cp:lastPrinted>
  <dcterms:created xsi:type="dcterms:W3CDTF">2020-09-02T15:58:33Z</dcterms:created>
  <dcterms:modified xsi:type="dcterms:W3CDTF">2021-03-22T02:42:45Z</dcterms:modified>
</cp:coreProperties>
</file>